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020" yWindow="-45" windowWidth="15840" windowHeight="1278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Лист1!$3:$4</definedName>
  </definedNames>
  <calcPr calcId="124519"/>
</workbook>
</file>

<file path=xl/calcChain.xml><?xml version="1.0" encoding="utf-8"?>
<calcChain xmlns="http://schemas.openxmlformats.org/spreadsheetml/2006/main">
  <c r="L34" i="1"/>
  <c r="N23"/>
  <c r="K23"/>
  <c r="I6"/>
  <c r="J6"/>
  <c r="J31"/>
  <c r="K34"/>
  <c r="N34"/>
  <c r="O34"/>
  <c r="J22"/>
  <c r="I22"/>
  <c r="D29"/>
  <c r="E29"/>
  <c r="F29"/>
  <c r="G29"/>
  <c r="H29"/>
  <c r="I29"/>
  <c r="J29"/>
  <c r="C29"/>
  <c r="D27"/>
  <c r="E27"/>
  <c r="F27"/>
  <c r="G27"/>
  <c r="H27"/>
  <c r="I27"/>
  <c r="J27"/>
  <c r="C27"/>
  <c r="C19"/>
  <c r="D7"/>
  <c r="E7"/>
  <c r="F7"/>
  <c r="G7"/>
  <c r="H7"/>
  <c r="I7"/>
  <c r="J7"/>
  <c r="C7"/>
  <c r="D9"/>
  <c r="E9"/>
  <c r="F9"/>
  <c r="G9"/>
  <c r="H9"/>
  <c r="I9"/>
  <c r="J9"/>
  <c r="C9"/>
  <c r="N56"/>
  <c r="N57"/>
  <c r="K56"/>
  <c r="K57"/>
  <c r="L47"/>
  <c r="L48"/>
  <c r="L49"/>
  <c r="L50"/>
  <c r="L51"/>
  <c r="L52"/>
  <c r="L53"/>
  <c r="L54"/>
  <c r="L55"/>
  <c r="L56"/>
  <c r="L57"/>
  <c r="L58"/>
  <c r="L59"/>
  <c r="L60"/>
  <c r="O47"/>
  <c r="O48"/>
  <c r="O49"/>
  <c r="O50"/>
  <c r="O51"/>
  <c r="O52"/>
  <c r="O53"/>
  <c r="O54"/>
  <c r="O55"/>
  <c r="O56"/>
  <c r="O57"/>
  <c r="O58"/>
  <c r="O59"/>
  <c r="O60"/>
  <c r="N51"/>
  <c r="K51"/>
  <c r="N46"/>
  <c r="O46"/>
  <c r="K46"/>
  <c r="L46"/>
  <c r="D45"/>
  <c r="E45"/>
  <c r="F45"/>
  <c r="G45"/>
  <c r="H45"/>
  <c r="I45"/>
  <c r="J45"/>
  <c r="C45"/>
  <c r="K8" l="1"/>
  <c r="J19"/>
  <c r="D36"/>
  <c r="E36"/>
  <c r="F36"/>
  <c r="G36"/>
  <c r="H36"/>
  <c r="I36"/>
  <c r="J36"/>
  <c r="D31"/>
  <c r="E31"/>
  <c r="F31"/>
  <c r="G31"/>
  <c r="H31"/>
  <c r="I31"/>
  <c r="I19"/>
  <c r="C36"/>
  <c r="C31"/>
  <c r="K74"/>
  <c r="N50"/>
  <c r="L66"/>
  <c r="L67"/>
  <c r="L68"/>
  <c r="L69"/>
  <c r="L70"/>
  <c r="L71"/>
  <c r="L73"/>
  <c r="L74"/>
  <c r="L75"/>
  <c r="L76"/>
  <c r="L77"/>
  <c r="L79"/>
  <c r="L63"/>
  <c r="L64"/>
  <c r="L65"/>
  <c r="L62"/>
  <c r="L42"/>
  <c r="L43"/>
  <c r="L44"/>
  <c r="N77"/>
  <c r="O77"/>
  <c r="K77"/>
  <c r="D72"/>
  <c r="E72"/>
  <c r="F72"/>
  <c r="G72"/>
  <c r="H72"/>
  <c r="I72"/>
  <c r="J72"/>
  <c r="C72"/>
  <c r="N74"/>
  <c r="O74"/>
  <c r="K50"/>
  <c r="L31" l="1"/>
  <c r="L72"/>
  <c r="L32"/>
  <c r="K32"/>
  <c r="K21" l="1"/>
  <c r="N21"/>
  <c r="O21"/>
  <c r="D22"/>
  <c r="E22"/>
  <c r="F22"/>
  <c r="G22"/>
  <c r="H22"/>
  <c r="C22"/>
  <c r="N44"/>
  <c r="O44"/>
  <c r="K44"/>
  <c r="N49"/>
  <c r="K49"/>
  <c r="K76"/>
  <c r="N76"/>
  <c r="O76"/>
  <c r="D61"/>
  <c r="E61"/>
  <c r="F61"/>
  <c r="G61"/>
  <c r="H61"/>
  <c r="I61"/>
  <c r="J61"/>
  <c r="C61"/>
  <c r="K59"/>
  <c r="N59"/>
  <c r="K53"/>
  <c r="N53"/>
  <c r="D41"/>
  <c r="F41"/>
  <c r="H41"/>
  <c r="I41"/>
  <c r="J41"/>
  <c r="C41"/>
  <c r="L41" s="1"/>
  <c r="L61" l="1"/>
  <c r="O12"/>
  <c r="N12"/>
  <c r="L12"/>
  <c r="K12"/>
  <c r="J16"/>
  <c r="J11"/>
  <c r="N37"/>
  <c r="D16"/>
  <c r="E16"/>
  <c r="F16"/>
  <c r="G16"/>
  <c r="H16"/>
  <c r="I16"/>
  <c r="C16"/>
  <c r="D11"/>
  <c r="E11"/>
  <c r="F11"/>
  <c r="G11"/>
  <c r="H11"/>
  <c r="I11"/>
  <c r="C11"/>
  <c r="K43"/>
  <c r="K58"/>
  <c r="N63"/>
  <c r="O63"/>
  <c r="N64"/>
  <c r="O64"/>
  <c r="N65"/>
  <c r="O65"/>
  <c r="N66"/>
  <c r="N67"/>
  <c r="O67"/>
  <c r="N68"/>
  <c r="O68"/>
  <c r="N69"/>
  <c r="O69"/>
  <c r="N70"/>
  <c r="O70"/>
  <c r="N71"/>
  <c r="O71"/>
  <c r="K63"/>
  <c r="K64"/>
  <c r="K65"/>
  <c r="K66"/>
  <c r="K67"/>
  <c r="K68"/>
  <c r="K69"/>
  <c r="K71"/>
  <c r="K70"/>
  <c r="G6" l="1"/>
  <c r="E6"/>
  <c r="F6"/>
  <c r="H6"/>
  <c r="D6"/>
  <c r="C6"/>
  <c r="K37"/>
  <c r="K7"/>
  <c r="L7"/>
  <c r="L8"/>
  <c r="K9"/>
  <c r="L9"/>
  <c r="K10"/>
  <c r="L10"/>
  <c r="K11"/>
  <c r="L11"/>
  <c r="K13"/>
  <c r="K14"/>
  <c r="L14"/>
  <c r="K15"/>
  <c r="L15"/>
  <c r="K16"/>
  <c r="L16"/>
  <c r="K17"/>
  <c r="L17"/>
  <c r="K18"/>
  <c r="L18"/>
  <c r="K19"/>
  <c r="L19"/>
  <c r="K20"/>
  <c r="L20"/>
  <c r="L22"/>
  <c r="K24"/>
  <c r="L24"/>
  <c r="K25"/>
  <c r="L25"/>
  <c r="K26"/>
  <c r="L26"/>
  <c r="K27"/>
  <c r="L27"/>
  <c r="K28"/>
  <c r="L28"/>
  <c r="K29"/>
  <c r="L29"/>
  <c r="K30"/>
  <c r="L30"/>
  <c r="K33"/>
  <c r="K31" s="1"/>
  <c r="L33"/>
  <c r="K35"/>
  <c r="L35"/>
  <c r="K36"/>
  <c r="L36"/>
  <c r="K38"/>
  <c r="L38"/>
  <c r="N38"/>
  <c r="O38"/>
  <c r="K42"/>
  <c r="K47"/>
  <c r="K48"/>
  <c r="K52"/>
  <c r="K54"/>
  <c r="K55"/>
  <c r="K60"/>
  <c r="K62"/>
  <c r="K73"/>
  <c r="K75"/>
  <c r="K79"/>
  <c r="N79"/>
  <c r="D78"/>
  <c r="E78"/>
  <c r="F78"/>
  <c r="G78"/>
  <c r="H78"/>
  <c r="I78"/>
  <c r="J78"/>
  <c r="C78"/>
  <c r="L78" s="1"/>
  <c r="K72" l="1"/>
  <c r="K22"/>
  <c r="L6"/>
  <c r="K6"/>
  <c r="O31"/>
  <c r="O32"/>
  <c r="N32"/>
  <c r="N13"/>
  <c r="O35"/>
  <c r="O27"/>
  <c r="O24"/>
  <c r="O19"/>
  <c r="O15"/>
  <c r="O10"/>
  <c r="O36"/>
  <c r="O28"/>
  <c r="O25"/>
  <c r="O20"/>
  <c r="O16"/>
  <c r="O11"/>
  <c r="O7"/>
  <c r="O17"/>
  <c r="O29"/>
  <c r="O22"/>
  <c r="N22"/>
  <c r="O8"/>
  <c r="O33"/>
  <c r="N33"/>
  <c r="O26"/>
  <c r="N26"/>
  <c r="O18"/>
  <c r="N18"/>
  <c r="O14"/>
  <c r="O9"/>
  <c r="N9"/>
  <c r="N78"/>
  <c r="K78"/>
  <c r="N30"/>
  <c r="O30"/>
  <c r="N27"/>
  <c r="N19"/>
  <c r="N17"/>
  <c r="N10"/>
  <c r="N31"/>
  <c r="N28"/>
  <c r="N25"/>
  <c r="N20"/>
  <c r="N16"/>
  <c r="N11"/>
  <c r="N7"/>
  <c r="K61"/>
  <c r="J40"/>
  <c r="J39" s="1"/>
  <c r="J5" s="1"/>
  <c r="E43"/>
  <c r="G43" s="1"/>
  <c r="E42"/>
  <c r="G42" l="1"/>
  <c r="G41" s="1"/>
  <c r="E41"/>
  <c r="N14"/>
  <c r="N8"/>
  <c r="N35"/>
  <c r="N36"/>
  <c r="N15"/>
  <c r="N24"/>
  <c r="N29"/>
  <c r="O6"/>
  <c r="N6"/>
  <c r="O75"/>
  <c r="N75"/>
  <c r="O73"/>
  <c r="N73"/>
  <c r="N54"/>
  <c r="N58"/>
  <c r="N60"/>
  <c r="N52"/>
  <c r="N55"/>
  <c r="N47"/>
  <c r="O43"/>
  <c r="N43"/>
  <c r="N72" l="1"/>
  <c r="O72"/>
  <c r="G40"/>
  <c r="N48"/>
  <c r="O42"/>
  <c r="N42"/>
  <c r="O62" l="1"/>
  <c r="N62"/>
  <c r="I40"/>
  <c r="N45"/>
  <c r="O45"/>
  <c r="O41"/>
  <c r="N41"/>
  <c r="G39"/>
  <c r="G5" s="1"/>
  <c r="L45"/>
  <c r="O61" l="1"/>
  <c r="N61"/>
  <c r="K45"/>
  <c r="O40"/>
  <c r="N40"/>
  <c r="K41"/>
  <c r="I39"/>
  <c r="D40"/>
  <c r="F40"/>
  <c r="H40"/>
  <c r="E40"/>
  <c r="C40"/>
  <c r="L40" s="1"/>
  <c r="K40" l="1"/>
  <c r="I5"/>
  <c r="O39"/>
  <c r="N39"/>
  <c r="F39"/>
  <c r="F5" s="1"/>
  <c r="H39"/>
  <c r="H5" s="1"/>
  <c r="E39"/>
  <c r="E5" s="1"/>
  <c r="C39"/>
  <c r="D39"/>
  <c r="D5" s="1"/>
  <c r="C5" l="1"/>
  <c r="K5" s="1"/>
  <c r="L39"/>
  <c r="K39"/>
  <c r="O5"/>
  <c r="N5"/>
  <c r="L5" l="1"/>
</calcChain>
</file>

<file path=xl/sharedStrings.xml><?xml version="1.0" encoding="utf-8"?>
<sst xmlns="http://schemas.openxmlformats.org/spreadsheetml/2006/main" count="239" uniqueCount="203">
  <si>
    <t xml:space="preserve">Наименование </t>
  </si>
  <si>
    <t>000 2 02 00000 00 0000 000</t>
  </si>
  <si>
    <t xml:space="preserve"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</si>
  <si>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</si>
  <si>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>Субсидия бюджетам городских округов на поддержку отрасли культуры</t>
  </si>
  <si>
    <t xml:space="preserve">Субсидии бюджетам городских округов на реализацию мероприятий по обеспечению жильем молодых семей
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</si>
  <si>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</si>
  <si>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Прочие субсидии бюджетам городских округов</t>
  </si>
  <si>
    <t>Субвенции бюджетам бюджетной системы Российской Федерации</t>
  </si>
  <si>
    <t>Субвенции бюджетам городских округов на государственную регистрацию актов гражданского состояния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</si>
  <si>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</si>
  <si>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бюджетам городских округов на выполнение передаваемых полномочий субъектов Российской Федерации</t>
  </si>
  <si>
    <t>Иные межбюджетные трансферты</t>
  </si>
  <si>
    <t>000 2 02 20000 00 0000 000</t>
  </si>
  <si>
    <t>000 2 02 30000 00 0000 000</t>
  </si>
  <si>
    <t>000 2 02 40000 00 0000 000</t>
  </si>
  <si>
    <t>Дотации бюджетам бюджетной системы Российской Федерации</t>
  </si>
  <si>
    <t>000 2 02 10000 00 0000 000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</si>
  <si>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</si>
  <si>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</si>
  <si>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000 2 00 00000 00 0000 000</t>
  </si>
  <si>
    <t>000 1 00 00000 00 0000 000</t>
  </si>
  <si>
    <t>НАЛОГОВЫЕ И НЕНАЛОГОВЫЕ ДОХОДЫ</t>
  </si>
  <si>
    <t>000 1 01 02000 01 0000 110</t>
  </si>
  <si>
    <t>Налоги на прибыль, доходы</t>
  </si>
  <si>
    <t>000 1 01 00000 01 0000 000</t>
  </si>
  <si>
    <t>Налог на доходы физических лиц</t>
  </si>
  <si>
    <t>000 1 03 00000 00 0000 000</t>
  </si>
  <si>
    <t>Налоги на товары(работы,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</si>
  <si>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</si>
  <si>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</si>
  <si>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</si>
  <si>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</si>
  <si>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000 1 05 02000 02 0000 110</t>
  </si>
  <si>
    <t>Единый налог на вмененный доход для отдельных видов деятельности</t>
  </si>
  <si>
    <t>000 1 05 03000 01 0000 110</t>
  </si>
  <si>
    <t>Единый сельскохозяйственный налог</t>
  </si>
  <si>
    <t>000 1 05 04000 02 0000 110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</si>
  <si>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</si>
  <si>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</si>
  <si>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</si>
  <si>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</si>
  <si>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</si>
  <si>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</si>
  <si>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</si>
  <si>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000 1 08 00000 00 0000 000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</si>
  <si>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</si>
  <si>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</si>
  <si>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</si>
  <si>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</si>
  <si>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000 1 08 03000 01 0000 110</t>
  </si>
  <si>
    <t>000 1 11 05012 04 0000 120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</si>
  <si>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</si>
  <si>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</si>
  <si>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</si>
  <si>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000 1 11 09044 04 0000 120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</si>
  <si>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</si>
  <si>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</si>
  <si>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</si>
  <si>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</si>
  <si>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</si>
  <si>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и компенсации затрат государства</t>
  </si>
  <si>
    <t>000 1 13 02994 04 0000 130</t>
  </si>
  <si>
    <t>Прочие доходы от компенсации затрат бюджетов городских округов</t>
  </si>
  <si>
    <t>000 1 14 00000 00 0000 000</t>
  </si>
  <si>
    <t>Доходы от продажи материальных и нематериальных активов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</si>
  <si>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</si>
  <si>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</si>
  <si>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</si>
  <si>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</si>
  <si>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000 1 16 00000 00 0000 000</t>
  </si>
  <si>
    <t>Штрафы, санкции, возмещение ущерба</t>
  </si>
  <si>
    <t>000 1 17 00000 00 0000 000</t>
  </si>
  <si>
    <t>Прочие неналоговые доходы</t>
  </si>
  <si>
    <t>000 1 17 05040 04 0000 180</t>
  </si>
  <si>
    <t>Прочие неналоговые доходы бюджетов городских округов</t>
  </si>
  <si>
    <t>000 2 02 15002 04 0000 150</t>
  </si>
  <si>
    <t>000 2 02 20299 04 0000 150</t>
  </si>
  <si>
    <t>000 2 02 20302 04 0000 150</t>
  </si>
  <si>
    <t>000 2 02 25491 04 0000 150</t>
  </si>
  <si>
    <t>000 2 02 25497 04 0000 150</t>
  </si>
  <si>
    <t>000 2 02 25555 04 0000 150</t>
  </si>
  <si>
    <t>000 2 02 29999 04 0000 150</t>
  </si>
  <si>
    <t>000 2 02 30024 04 0000 150</t>
  </si>
  <si>
    <t>000 2 02 30029 04 0000 150</t>
  </si>
  <si>
    <t>000 2 02 35120 04 0000 150</t>
  </si>
  <si>
    <t>000 2 02 35930 04 0000 150</t>
  </si>
  <si>
    <t>000 2 02 35304 04 0000 150</t>
  </si>
  <si>
    <t>000 2 02 45303 04 0000 150</t>
  </si>
  <si>
    <t>Решение Думы ПГО  о внесении изменений в бюджет
№ 182-Р от 31.01.2020</t>
  </si>
  <si>
    <t>Решение Думы ПГО  о внесении изменений в бюджет
№ 196-Р 14.05.2020</t>
  </si>
  <si>
    <t>Изменения январь</t>
  </si>
  <si>
    <t>Изменения май</t>
  </si>
  <si>
    <t>Изменения декабрь</t>
  </si>
  <si>
    <t>Код бюджетной классификации</t>
  </si>
  <si>
    <t>000 0 00 00000 00 0000 000</t>
  </si>
  <si>
    <t>ДОХОДЫ, ВСЕГО</t>
  </si>
  <si>
    <t>(рублей)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</si>
  <si>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</si>
  <si>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</si>
  <si>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городских округов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</si>
  <si>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</si>
  <si>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</si>
  <si>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</si>
  <si>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000 2 19 60010 04 0000 150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</si>
  <si>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</si>
  <si>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Сумма</t>
  </si>
  <si>
    <t>%</t>
  </si>
  <si>
    <t>Сравнение фактических поступлений с уточненными значениями</t>
  </si>
  <si>
    <t>--</t>
  </si>
  <si>
    <t>000 1 17 01040 04 0000 180</t>
  </si>
  <si>
    <t>Невыясненные поступления, зачисляемые в бюджеты городских округов</t>
  </si>
  <si>
    <t>000 2 02 15001 04 0000 150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</si>
  <si>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</si>
  <si>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000 2 02 25243 04 0000 150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</si>
  <si>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</si>
  <si>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создание новых мест дополнительного образования детей</t>
  </si>
  <si>
    <t>000 2 02 25519 04 0000 000</t>
  </si>
  <si>
    <t>000 2 02 35082 04 0000 150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</si>
  <si>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</si>
  <si>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000 2 02 36900 04 0000 150</t>
  </si>
  <si>
    <t>Единая субвенция местным бюджетам из бюджета субъекта Российской Федерации</t>
  </si>
  <si>
    <t>000 2 02 39999 04 0000 150</t>
  </si>
  <si>
    <t>Прочие субвенции бюджетам городских округов</t>
  </si>
  <si>
    <t xml:space="preserve">поступили дополнительные объемы дотации </t>
  </si>
  <si>
    <t>000 1 05 10000 00 0000 110</t>
  </si>
  <si>
    <t>Налог, взимаемый в связи с применением упрощенной системы налогообложения</t>
  </si>
  <si>
    <t>000 2 02 19999 04 0000 150</t>
  </si>
  <si>
    <t>Прочие дотации бюджетам городских округов</t>
  </si>
  <si>
    <t>000 2 02 25081 04 0000 150</t>
  </si>
  <si>
    <t>000 2 02 25299 04 0000 150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</si>
  <si>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</si>
  <si>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000 2 02 25750 04 0000 150</t>
  </si>
  <si>
    <t>Субсидии бюджетам городских округов на реализацию мероприятий по модернизации школьных систем образования</t>
  </si>
  <si>
    <t>000 2 02  45454 04 0000 150</t>
  </si>
  <si>
    <t xml:space="preserve">Межбюджетные трансферты, передаваемые бюджетам городских округов на создание модельных муниципальных библиотек
</t>
  </si>
  <si>
    <t>000 1 08 07150 01 0000 110</t>
  </si>
  <si>
    <t>Государственная пошлина за выдачу разрешения на установку рекламной конструкции</t>
  </si>
  <si>
    <t xml:space="preserve">Увеличение поступлений связано с увеличением объемов реализации нефтепродуктов </t>
  </si>
  <si>
    <t xml:space="preserve">Увеличение разовых поступлений за вынужденный снос зеленых насаждений при строительстве и реконструкции линий электропередач </t>
  </si>
  <si>
    <t>доходы поступили  в объеме, необходимом для оплаты денежных обязательств</t>
  </si>
  <si>
    <t>Субсидии бюджетам городских округов на государственную поддержку организаций, входящих в систему спортивной подготовки</t>
  </si>
  <si>
    <t>000 2 02 25098 04 0000 150</t>
  </si>
  <si>
    <t xml:space="preserve">Субсидии бюджетам городских округов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
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</si>
  <si>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</si>
  <si>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000 2 02 45179 04 0000 150</t>
  </si>
  <si>
    <t>Прочие межбюджетные трансферты, передаваемые бюджетам городских округов</t>
  </si>
  <si>
    <t>000 2 02 49999 04 0000 150</t>
  </si>
  <si>
    <t>Снижение поступлений в связи в произведенными возвратами излишне уплаченных сумм налога</t>
  </si>
  <si>
    <t>Наличие заявлений на установку рекламных конструкций</t>
  </si>
  <si>
    <t xml:space="preserve">Увеличение поступлений в связи с увеличением количества налагаемых административных штрафов </t>
  </si>
  <si>
    <t>Сведения о фактических поступлениях доходов в бюджет Партизанского городского округа в 2024 году</t>
  </si>
  <si>
    <t>Первоначально утвержденные значения, решение Думы ПГО  
№ 46-Р 08.12.2023</t>
  </si>
  <si>
    <t>Субсидии бюджетам городских округов на реализацию программ местного развития и обеспечение занятости для шахтерских городов и поселков</t>
  </si>
  <si>
    <t>000 2 02 25156 04 0000 150</t>
  </si>
  <si>
    <t xml:space="preserve">Субсидии бюджетам городских округов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
</t>
  </si>
  <si>
    <t>000 2 02 25505 04 0000 150</t>
  </si>
  <si>
    <t xml:space="preserve">Субсидии бюджетам городских округов на софинансирование капитальных вложений в объекты муниципальной собственности
</t>
  </si>
  <si>
    <t>000 2 02 20077 04 0000 150</t>
  </si>
  <si>
    <t xml:space="preserve"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
</t>
  </si>
  <si>
    <t>000 2 02 45050 04 0000 150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</si>
  <si>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</si>
  <si>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Уточненные значения в редакции решения Думы ПГО  о внесении изменений в бюджет
№ 159-Р 06.12.2024 (уточненный план)</t>
  </si>
  <si>
    <t>Пояснение различий между  первоначально утвержденными показателями и их фактическими значениями, если отклонение составило более 5%</t>
  </si>
  <si>
    <t>Пояснение различий между  уточненными плановыми  показателями и их фактическими значениями, если отклонение составило более 5%</t>
  </si>
  <si>
    <t>Фактические значения за 2024 год</t>
  </si>
  <si>
    <t>поступили дополнительные объемы дотации на сбалансированность  в связи с превышением расчетного объема первоочередных расходов; в целях частичной компенсации доп.расходов на повышение оплаты труда работников бюджет.сферы</t>
  </si>
  <si>
    <t>поступили дополнительные объемы дотации в целях поощрения в 2024 г. муниципальных управленческих команд по итогам 2023 г. на основании постановления Правительства ПК от 09.10.2024 № 70-дсп</t>
  </si>
  <si>
    <t>поступили дополнительные доходы в соответствии с краевым законом № 495-КЗ от 22.12.2023</t>
  </si>
  <si>
    <t>поступили дополнительные доходы в соответствии с краевым законом № 522-КЗ от 28.02.2024 в объеме, необходимом для оплаты денежных обязательств</t>
  </si>
  <si>
    <t>доходы поступили в соответствии с краевым законом № 495-КЗ от 22.12.2023  в объеме, необходимом для оплаты денежных обязательств</t>
  </si>
  <si>
    <t>поступили дополнительные доходы в соответствии с краевым законом № 655-КЗ от 03.10.2024</t>
  </si>
  <si>
    <t>поступили дополнительные доходы в соответствии с краевыми законами № 548-КЗ от 24.04.2024 и № 584-КЗ от 26.06.2024</t>
  </si>
  <si>
    <t>поступили дополнительные доходы в соответствии с краевыми законами  № 584-КЗ от 26.06.2024 и № 655-КЗ 03.10.2024</t>
  </si>
  <si>
    <t>возврат остатков целевых межбюджетных трансфертов, неиспользованных в 2023 году</t>
  </si>
  <si>
    <t>поступили дополнительные доходы в соответствии с краевым законом № 613-КЗ от 24.07.2024</t>
  </si>
  <si>
    <t>000 1 11 01040 04 0000 120</t>
  </si>
  <si>
    <t>Доходы в виде прибыли, приходящейся на доли в уставных) капиталах хозяйственных товариществ и обществ, или дивидендов по акциям, принадлежащим городским округам</t>
  </si>
  <si>
    <t>000 1 14 06024 04 0000 430</t>
  </si>
  <si>
    <t>Доходы от продажи земельных участков, находящихся в собственности городских округов (за исключением земельных участков бюджетных и автономных учреждений)</t>
  </si>
  <si>
    <t xml:space="preserve">Увеличение поступлений в связи с ростом заработной платы  по данным статистической отчетности и постановки на учет нового налогоплательщика, осуществляющего работы по модернизации Партизанской ГРЭС </t>
  </si>
  <si>
    <t>Поступление в счет погашения задолженности по отмененному налогу</t>
  </si>
  <si>
    <t>Снижение поступлений в связи со снижением объема реализации сельхозпродукции</t>
  </si>
  <si>
    <t>Перенос срока уплаты налога с 31.12.2024 на 09.01.2025</t>
  </si>
  <si>
    <t>Погашение задолженности прошлых периодов отдельными налогоплательщиками</t>
  </si>
  <si>
    <t>Увеличение размера государственной пошлины по делам, рассматриваемым в судах общей юрисдикции, мировыми судьями</t>
  </si>
  <si>
    <t>Неуплата текущих платежей по заключенным договорам отдельными арендаторами</t>
  </si>
  <si>
    <t xml:space="preserve"> Погашение задолженности прошлых лет</t>
  </si>
  <si>
    <t xml:space="preserve">Погашение задолженности КГУП «Приморский экологический оператор» за период с 2019 по 2020 год     </t>
  </si>
  <si>
    <t>Продажа объектов недвижимого имущества на аукционах по продаже муниципального имущества</t>
  </si>
  <si>
    <t>Увеличение поступлений в связи с продажей 21 земельного участка с высокой кадастровой стоимостью</t>
  </si>
  <si>
    <t>Заключение новых договоров на размещение нестационарных торговых объектов</t>
  </si>
  <si>
    <t>Заключение нового договора аренды имущества</t>
  </si>
  <si>
    <t>Увеличение объема реализации сельхозпродукции</t>
  </si>
  <si>
    <t>Увеличение количества выданных патентов</t>
  </si>
  <si>
    <t>поступили дополнительные доходы в соответствии с краевыми законами № 495-КЗ от 22.12.2023 и № 522-КЗ от 28.12.2024</t>
  </si>
  <si>
    <t>поступили дополнительные доходы в соответствии с постановлением Правительства ПК № 521-пп от 17.07.2024</t>
  </si>
  <si>
    <t>Сравнение фактических поступлений с первоначально утвержденными значениями</t>
  </si>
  <si>
    <t>Снижение кадастровой стоимости земельных участков по отдельным налогоплательщикам</t>
  </si>
  <si>
    <t>Погашение задолженности прошлых периодов налогоплательщиками - физическими лицами</t>
  </si>
  <si>
    <t xml:space="preserve">Перечисление дивидендов ООО «ЦГА№5» 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</si>
  <si>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а также имущества муниципальных унитарных предприятий, в том числе казенных)</t>
  </si>
  <si>
    <t>поступили дополнительные объемы дотации на сбалансированность  в связи с превышением расчетного объема первоочередных расходов по итогам исполнения бюджета в  3 квартале 2024 г. на основании постановления Правительства ПК от 16.12.2024 № 866-пп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</si>
</sst>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49" fontId="2" fillId="0" borderId="3">
      <alignment horizontal="center"/>
    </xf>
    <xf numFmtId="0" fontId="2" fillId="0" borderId="4">
      <alignment horizontal="left" wrapText="1" indent="2"/>
    </xf>
    <xf numFmtId="9" fontId="12" fillId="0" borderId="0" applyFont="0" applyFill="0" applyBorder="0" applyAlignment="0" applyProtection="0"/>
  </cellStyleXfs>
  <cellXfs count="69">
    <xf numFmtId="0" fontId="0" fillId="0" borderId="0" xfId="0"/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top" wrapText="1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1" xfId="0" applyFont="1" applyBorder="1" applyAlignment="1">
      <alignment wrapText="1"/>
    </xf>
    <xf numFmtId="1" fontId="3" fillId="0" borderId="2" xfId="1" applyNumberFormat="1" applyFont="1" applyProtection="1">
      <alignment horizontal="center" vertical="top" shrinkToFit="1"/>
    </xf>
    <xf numFmtId="4" fontId="6" fillId="0" borderId="1" xfId="0" applyNumberFormat="1" applyFont="1" applyBorder="1" applyAlignment="1">
      <alignment wrapText="1"/>
    </xf>
    <xf numFmtId="1" fontId="8" fillId="0" borderId="2" xfId="1" applyNumberFormat="1" applyFont="1" applyProtection="1">
      <alignment horizontal="center" vertical="top" shrinkToFit="1"/>
    </xf>
    <xf numFmtId="4" fontId="7" fillId="0" borderId="1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9" fillId="0" borderId="0" xfId="0" applyFont="1"/>
    <xf numFmtId="4" fontId="9" fillId="0" borderId="1" xfId="0" applyNumberFormat="1" applyFont="1" applyBorder="1" applyAlignment="1">
      <alignment wrapText="1"/>
    </xf>
    <xf numFmtId="4" fontId="10" fillId="0" borderId="1" xfId="0" applyNumberFormat="1" applyFont="1" applyBorder="1" applyAlignment="1">
      <alignment wrapText="1"/>
    </xf>
    <xf numFmtId="4" fontId="10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" fontId="8" fillId="0" borderId="9" xfId="1" applyNumberFormat="1" applyFont="1" applyBorder="1" applyProtection="1">
      <alignment horizontal="center" vertical="top" shrinkToFit="1"/>
    </xf>
    <xf numFmtId="0" fontId="8" fillId="0" borderId="1" xfId="2" applyNumberFormat="1" applyFont="1" applyBorder="1" applyProtection="1">
      <alignment horizontal="left" vertical="top" wrapText="1"/>
    </xf>
    <xf numFmtId="0" fontId="8" fillId="0" borderId="1" xfId="4" applyNumberFormat="1" applyFont="1" applyBorder="1" applyAlignment="1" applyProtection="1">
      <alignment horizontal="left" wrapText="1"/>
    </xf>
    <xf numFmtId="1" fontId="4" fillId="0" borderId="1" xfId="1" applyNumberFormat="1" applyFont="1" applyBorder="1" applyProtection="1">
      <alignment horizontal="center" vertical="top" shrinkToFit="1"/>
    </xf>
    <xf numFmtId="0" fontId="4" fillId="0" borderId="1" xfId="2" applyNumberFormat="1" applyFont="1" applyBorder="1" applyProtection="1">
      <alignment horizontal="left" vertical="top" wrapText="1"/>
    </xf>
    <xf numFmtId="4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center" vertical="top" wrapText="1"/>
    </xf>
    <xf numFmtId="0" fontId="9" fillId="0" borderId="0" xfId="0" applyFont="1" applyAlignment="1">
      <alignment wrapText="1"/>
    </xf>
    <xf numFmtId="0" fontId="3" fillId="0" borderId="1" xfId="0" applyFont="1" applyBorder="1" applyAlignment="1">
      <alignment horizontal="justify" vertical="top" wrapText="1"/>
    </xf>
    <xf numFmtId="4" fontId="4" fillId="0" borderId="1" xfId="0" applyNumberFormat="1" applyFont="1" applyFill="1" applyBorder="1" applyAlignment="1">
      <alignment wrapText="1"/>
    </xf>
    <xf numFmtId="4" fontId="7" fillId="0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10" fontId="4" fillId="0" borderId="1" xfId="5" quotePrefix="1" applyNumberFormat="1" applyFont="1" applyFill="1" applyBorder="1" applyAlignment="1">
      <alignment horizontal="center" wrapText="1"/>
    </xf>
    <xf numFmtId="4" fontId="10" fillId="0" borderId="1" xfId="0" applyNumberFormat="1" applyFont="1" applyFill="1" applyBorder="1" applyAlignment="1">
      <alignment wrapText="1"/>
    </xf>
    <xf numFmtId="10" fontId="6" fillId="0" borderId="0" xfId="5" applyNumberFormat="1" applyFont="1" applyAlignment="1">
      <alignment horizontal="center"/>
    </xf>
    <xf numFmtId="10" fontId="6" fillId="0" borderId="1" xfId="5" applyNumberFormat="1" applyFont="1" applyBorder="1" applyAlignment="1">
      <alignment horizontal="center" wrapText="1"/>
    </xf>
    <xf numFmtId="10" fontId="7" fillId="0" borderId="1" xfId="5" applyNumberFormat="1" applyFont="1" applyBorder="1" applyAlignment="1">
      <alignment horizontal="center" wrapText="1"/>
    </xf>
    <xf numFmtId="10" fontId="5" fillId="0" borderId="1" xfId="5" applyNumberFormat="1" applyFont="1" applyBorder="1" applyAlignment="1">
      <alignment horizontal="center" wrapText="1"/>
    </xf>
    <xf numFmtId="10" fontId="4" fillId="0" borderId="1" xfId="5" applyNumberFormat="1" applyFont="1" applyBorder="1" applyAlignment="1">
      <alignment horizontal="center" wrapText="1"/>
    </xf>
    <xf numFmtId="10" fontId="5" fillId="0" borderId="1" xfId="5" applyNumberFormat="1" applyFont="1" applyBorder="1" applyAlignment="1">
      <alignment horizontal="center" vertical="top" wrapText="1"/>
    </xf>
    <xf numFmtId="10" fontId="4" fillId="0" borderId="1" xfId="5" applyNumberFormat="1" applyFont="1" applyBorder="1" applyAlignment="1">
      <alignment horizontal="center" vertical="top" wrapText="1"/>
    </xf>
    <xf numFmtId="10" fontId="4" fillId="0" borderId="1" xfId="5" applyNumberFormat="1" applyFont="1" applyFill="1" applyBorder="1" applyAlignment="1">
      <alignment horizontal="center" wrapText="1"/>
    </xf>
    <xf numFmtId="10" fontId="4" fillId="0" borderId="1" xfId="5" quotePrefix="1" applyNumberFormat="1" applyFont="1" applyBorder="1" applyAlignment="1">
      <alignment horizontal="center" wrapText="1"/>
    </xf>
    <xf numFmtId="4" fontId="4" fillId="0" borderId="1" xfId="0" applyNumberFormat="1" applyFont="1" applyFill="1" applyBorder="1" applyAlignment="1">
      <alignment vertical="top" wrapText="1"/>
    </xf>
    <xf numFmtId="0" fontId="13" fillId="0" borderId="0" xfId="0" applyFont="1" applyAlignment="1">
      <alignment wrapText="1"/>
    </xf>
    <xf numFmtId="10" fontId="6" fillId="0" borderId="0" xfId="5" applyNumberFormat="1" applyFont="1" applyFill="1"/>
    <xf numFmtId="10" fontId="6" fillId="0" borderId="1" xfId="5" applyNumberFormat="1" applyFont="1" applyFill="1" applyBorder="1" applyAlignment="1">
      <alignment wrapText="1"/>
    </xf>
    <xf numFmtId="10" fontId="7" fillId="0" borderId="1" xfId="5" applyNumberFormat="1" applyFont="1" applyFill="1" applyBorder="1" applyAlignment="1">
      <alignment wrapText="1"/>
    </xf>
    <xf numFmtId="10" fontId="5" fillId="0" borderId="1" xfId="5" applyNumberFormat="1" applyFont="1" applyFill="1" applyBorder="1" applyAlignment="1">
      <alignment wrapText="1"/>
    </xf>
    <xf numFmtId="10" fontId="4" fillId="0" borderId="1" xfId="5" applyNumberFormat="1" applyFont="1" applyFill="1" applyBorder="1" applyAlignment="1">
      <alignment wrapText="1"/>
    </xf>
    <xf numFmtId="10" fontId="4" fillId="0" borderId="1" xfId="5" quotePrefix="1" applyNumberFormat="1" applyFont="1" applyFill="1" applyBorder="1" applyAlignment="1">
      <alignment wrapText="1"/>
    </xf>
    <xf numFmtId="10" fontId="5" fillId="0" borderId="1" xfId="5" applyNumberFormat="1" applyFont="1" applyFill="1" applyBorder="1" applyAlignment="1">
      <alignment vertical="top" wrapText="1"/>
    </xf>
    <xf numFmtId="10" fontId="4" fillId="0" borderId="1" xfId="5" applyNumberFormat="1" applyFont="1" applyFill="1" applyBorder="1" applyAlignment="1">
      <alignment vertical="top" wrapText="1"/>
    </xf>
    <xf numFmtId="10" fontId="5" fillId="0" borderId="1" xfId="5" quotePrefix="1" applyNumberFormat="1" applyFont="1" applyFill="1" applyBorder="1" applyAlignment="1">
      <alignment horizontal="center" wrapText="1"/>
    </xf>
    <xf numFmtId="10" fontId="6" fillId="0" borderId="1" xfId="5" quotePrefix="1" applyNumberFormat="1" applyFont="1" applyFill="1" applyBorder="1" applyAlignment="1">
      <alignment horizontal="center" wrapText="1"/>
    </xf>
    <xf numFmtId="10" fontId="7" fillId="0" borderId="1" xfId="5" quotePrefix="1" applyNumberFormat="1" applyFont="1" applyFill="1" applyBorder="1" applyAlignment="1">
      <alignment horizontal="center" wrapText="1"/>
    </xf>
    <xf numFmtId="49" fontId="11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</cellXfs>
  <cellStyles count="6">
    <cellStyle name="xl23" xfId="1"/>
    <cellStyle name="xl30" xfId="4"/>
    <cellStyle name="xl41" xfId="3"/>
    <cellStyle name="xl44" xfId="2"/>
    <cellStyle name="Обычный" xfId="0" builtinId="0"/>
    <cellStyle name="Процентный" xfId="5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1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P43" sqref="P43"/>
    </sheetView>
  </sheetViews>
  <sheetFormatPr defaultRowHeight="15.75"/>
  <cols>
    <col min="1" max="1" width="30.42578125" style="4" customWidth="1"/>
    <col min="2" max="2" width="52.140625" style="5" customWidth="1"/>
    <col min="3" max="3" width="20.85546875" style="6" customWidth="1"/>
    <col min="4" max="4" width="16" style="13" hidden="1" customWidth="1"/>
    <col min="5" max="5" width="22.7109375" style="6" hidden="1" customWidth="1"/>
    <col min="6" max="6" width="17.42578125" style="13" hidden="1" customWidth="1"/>
    <col min="7" max="7" width="20.140625" style="6" hidden="1" customWidth="1"/>
    <col min="8" max="8" width="16.85546875" style="13" hidden="1" customWidth="1"/>
    <col min="9" max="9" width="23.140625" style="6" customWidth="1"/>
    <col min="10" max="10" width="24.5703125" style="6" customWidth="1"/>
    <col min="11" max="11" width="23.140625" style="6" customWidth="1"/>
    <col min="12" max="12" width="13.28515625" style="39" customWidth="1"/>
    <col min="13" max="13" width="35.7109375" style="13" customWidth="1"/>
    <col min="14" max="14" width="21" style="6" customWidth="1"/>
    <col min="15" max="15" width="12.7109375" style="50" customWidth="1"/>
    <col min="16" max="16" width="35.7109375" style="13" customWidth="1"/>
    <col min="17" max="16384" width="9.140625" style="6"/>
  </cols>
  <sheetData>
    <row r="1" spans="1:16" ht="18.75">
      <c r="A1" s="61" t="s">
        <v>151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6">
      <c r="O2" s="50" t="s">
        <v>97</v>
      </c>
    </row>
    <row r="3" spans="1:16" ht="45.75" customHeight="1">
      <c r="A3" s="63" t="s">
        <v>94</v>
      </c>
      <c r="B3" s="64" t="s">
        <v>0</v>
      </c>
      <c r="C3" s="62">
        <v>2024</v>
      </c>
      <c r="D3" s="62"/>
      <c r="E3" s="62"/>
      <c r="F3" s="62"/>
      <c r="G3" s="62"/>
      <c r="H3" s="62"/>
      <c r="I3" s="62"/>
      <c r="J3" s="64" t="s">
        <v>165</v>
      </c>
      <c r="K3" s="64" t="s">
        <v>197</v>
      </c>
      <c r="L3" s="64"/>
      <c r="M3" s="65" t="s">
        <v>163</v>
      </c>
      <c r="N3" s="67" t="s">
        <v>108</v>
      </c>
      <c r="O3" s="68"/>
      <c r="P3" s="65" t="s">
        <v>164</v>
      </c>
    </row>
    <row r="4" spans="1:16" s="5" customFormat="1" ht="110.25">
      <c r="A4" s="63"/>
      <c r="B4" s="64"/>
      <c r="C4" s="7" t="s">
        <v>152</v>
      </c>
      <c r="D4" s="17" t="s">
        <v>91</v>
      </c>
      <c r="E4" s="17" t="s">
        <v>89</v>
      </c>
      <c r="F4" s="17" t="s">
        <v>92</v>
      </c>
      <c r="G4" s="17" t="s">
        <v>90</v>
      </c>
      <c r="H4" s="17" t="s">
        <v>93</v>
      </c>
      <c r="I4" s="7" t="s">
        <v>162</v>
      </c>
      <c r="J4" s="64"/>
      <c r="K4" s="7" t="s">
        <v>106</v>
      </c>
      <c r="L4" s="40" t="s">
        <v>107</v>
      </c>
      <c r="M4" s="66"/>
      <c r="N4" s="7" t="s">
        <v>106</v>
      </c>
      <c r="O4" s="51" t="s">
        <v>107</v>
      </c>
      <c r="P4" s="66"/>
    </row>
    <row r="5" spans="1:16" s="12" customFormat="1">
      <c r="A5" s="18" t="s">
        <v>95</v>
      </c>
      <c r="B5" s="19" t="s">
        <v>96</v>
      </c>
      <c r="C5" s="33">
        <f t="shared" ref="C5:J5" si="0">C6+C39</f>
        <v>1612430677.1300001</v>
      </c>
      <c r="D5" s="15">
        <f t="shared" si="0"/>
        <v>3895572.93</v>
      </c>
      <c r="E5" s="15">
        <f t="shared" si="0"/>
        <v>3895572.93</v>
      </c>
      <c r="F5" s="15">
        <f t="shared" si="0"/>
        <v>10997387</v>
      </c>
      <c r="G5" s="15">
        <f t="shared" si="0"/>
        <v>14892959.93</v>
      </c>
      <c r="H5" s="15">
        <f t="shared" si="0"/>
        <v>17107342.449999999</v>
      </c>
      <c r="I5" s="33">
        <f t="shared" si="0"/>
        <v>1896105774.5799999</v>
      </c>
      <c r="J5" s="33">
        <f t="shared" si="0"/>
        <v>1952505238.1799998</v>
      </c>
      <c r="K5" s="11">
        <f>C5-J5</f>
        <v>-340074561.04999971</v>
      </c>
      <c r="L5" s="41">
        <f>J5/C5</f>
        <v>1.2109080197204545</v>
      </c>
      <c r="M5" s="15"/>
      <c r="N5" s="11">
        <f>I5-J5</f>
        <v>-56399463.599999905</v>
      </c>
      <c r="O5" s="52">
        <f>J5/I5</f>
        <v>1.0297448931152022</v>
      </c>
      <c r="P5" s="15"/>
    </row>
    <row r="6" spans="1:16" s="27" customFormat="1">
      <c r="A6" s="31" t="s">
        <v>21</v>
      </c>
      <c r="B6" s="32" t="s">
        <v>22</v>
      </c>
      <c r="C6" s="33">
        <f t="shared" ref="C6:J6" si="1">C7+C9+C11+C16+C19+C22+C27+C29+C31+C35+C36</f>
        <v>800000000</v>
      </c>
      <c r="D6" s="33">
        <f t="shared" si="1"/>
        <v>0</v>
      </c>
      <c r="E6" s="33">
        <f t="shared" si="1"/>
        <v>0</v>
      </c>
      <c r="F6" s="33">
        <f t="shared" si="1"/>
        <v>0</v>
      </c>
      <c r="G6" s="33">
        <f t="shared" si="1"/>
        <v>0</v>
      </c>
      <c r="H6" s="33">
        <f t="shared" si="1"/>
        <v>0</v>
      </c>
      <c r="I6" s="33">
        <f t="shared" si="1"/>
        <v>889854000</v>
      </c>
      <c r="J6" s="33">
        <f t="shared" si="1"/>
        <v>966821975.18999994</v>
      </c>
      <c r="K6" s="33">
        <f t="shared" ref="K6:K79" si="2">C6-J6</f>
        <v>-166821975.18999994</v>
      </c>
      <c r="L6" s="42">
        <f t="shared" ref="L6:L38" si="3">J6/C6</f>
        <v>1.2085274689874999</v>
      </c>
      <c r="M6" s="15"/>
      <c r="N6" s="33">
        <f t="shared" ref="N6:N79" si="4">I6-J6</f>
        <v>-76967975.189999938</v>
      </c>
      <c r="O6" s="53">
        <f t="shared" ref="O6:O76" si="5">J6/I6</f>
        <v>1.0864950600772709</v>
      </c>
      <c r="P6" s="15"/>
    </row>
    <row r="7" spans="1:16" s="27" customFormat="1">
      <c r="A7" s="31" t="s">
        <v>25</v>
      </c>
      <c r="B7" s="32" t="s">
        <v>24</v>
      </c>
      <c r="C7" s="33">
        <f>C8</f>
        <v>657152000</v>
      </c>
      <c r="D7" s="33">
        <f t="shared" ref="D7:J7" si="6">D8</f>
        <v>0</v>
      </c>
      <c r="E7" s="33">
        <f t="shared" si="6"/>
        <v>0</v>
      </c>
      <c r="F7" s="33">
        <f t="shared" si="6"/>
        <v>0</v>
      </c>
      <c r="G7" s="33">
        <f t="shared" si="6"/>
        <v>0</v>
      </c>
      <c r="H7" s="33">
        <f t="shared" si="6"/>
        <v>0</v>
      </c>
      <c r="I7" s="33">
        <f t="shared" si="6"/>
        <v>740000000</v>
      </c>
      <c r="J7" s="33">
        <f t="shared" si="6"/>
        <v>812945385.64999998</v>
      </c>
      <c r="K7" s="33">
        <f t="shared" si="2"/>
        <v>-155793385.64999998</v>
      </c>
      <c r="L7" s="42">
        <f t="shared" si="3"/>
        <v>1.2370735927913177</v>
      </c>
      <c r="M7" s="15"/>
      <c r="N7" s="33">
        <f t="shared" si="4"/>
        <v>-72945385.649999976</v>
      </c>
      <c r="O7" s="53">
        <f t="shared" si="5"/>
        <v>1.0985748454729729</v>
      </c>
      <c r="P7" s="15"/>
    </row>
    <row r="8" spans="1:16" s="27" customFormat="1" ht="126">
      <c r="A8" s="26" t="s">
        <v>23</v>
      </c>
      <c r="B8" s="17" t="s">
        <v>26</v>
      </c>
      <c r="C8" s="25">
        <v>657152000</v>
      </c>
      <c r="D8" s="25"/>
      <c r="E8" s="25"/>
      <c r="F8" s="25"/>
      <c r="G8" s="25"/>
      <c r="H8" s="25"/>
      <c r="I8" s="25">
        <v>740000000</v>
      </c>
      <c r="J8" s="25">
        <v>812945385.64999998</v>
      </c>
      <c r="K8" s="25">
        <f>C8-J8</f>
        <v>-155793385.64999998</v>
      </c>
      <c r="L8" s="43">
        <f t="shared" si="3"/>
        <v>1.2370735927913177</v>
      </c>
      <c r="M8" s="25" t="s">
        <v>180</v>
      </c>
      <c r="N8" s="25">
        <f t="shared" si="4"/>
        <v>-72945385.649999976</v>
      </c>
      <c r="O8" s="54">
        <f t="shared" si="5"/>
        <v>1.0985748454729729</v>
      </c>
      <c r="P8" s="25" t="s">
        <v>180</v>
      </c>
    </row>
    <row r="9" spans="1:16" s="27" customFormat="1" ht="36" customHeight="1">
      <c r="A9" s="31" t="s">
        <v>27</v>
      </c>
      <c r="B9" s="34" t="s">
        <v>28</v>
      </c>
      <c r="C9" s="33">
        <f>C10</f>
        <v>36840000</v>
      </c>
      <c r="D9" s="33">
        <f t="shared" ref="D9:J9" si="7">D10</f>
        <v>0</v>
      </c>
      <c r="E9" s="33">
        <f t="shared" si="7"/>
        <v>0</v>
      </c>
      <c r="F9" s="33">
        <f t="shared" si="7"/>
        <v>0</v>
      </c>
      <c r="G9" s="33">
        <f t="shared" si="7"/>
        <v>0</v>
      </c>
      <c r="H9" s="33">
        <f t="shared" si="7"/>
        <v>0</v>
      </c>
      <c r="I9" s="33">
        <f t="shared" si="7"/>
        <v>39104000</v>
      </c>
      <c r="J9" s="33">
        <f t="shared" si="7"/>
        <v>39293215.039999999</v>
      </c>
      <c r="K9" s="33">
        <f t="shared" si="2"/>
        <v>-2453215.0399999991</v>
      </c>
      <c r="L9" s="42">
        <f t="shared" si="3"/>
        <v>1.0665910705754613</v>
      </c>
      <c r="M9" s="15"/>
      <c r="N9" s="33">
        <f t="shared" si="4"/>
        <v>-189215.03999999911</v>
      </c>
      <c r="O9" s="53">
        <f t="shared" si="5"/>
        <v>1.0048387643207857</v>
      </c>
      <c r="P9" s="15"/>
    </row>
    <row r="10" spans="1:16" s="27" customFormat="1" ht="47.25">
      <c r="A10" s="26" t="s">
        <v>29</v>
      </c>
      <c r="B10" s="3" t="s">
        <v>30</v>
      </c>
      <c r="C10" s="25">
        <v>36840000</v>
      </c>
      <c r="D10" s="25"/>
      <c r="E10" s="25"/>
      <c r="F10" s="25"/>
      <c r="G10" s="25"/>
      <c r="H10" s="25"/>
      <c r="I10" s="25">
        <v>39104000</v>
      </c>
      <c r="J10" s="25">
        <v>39293215.039999999</v>
      </c>
      <c r="K10" s="25">
        <f t="shared" si="2"/>
        <v>-2453215.0399999991</v>
      </c>
      <c r="L10" s="43">
        <f t="shared" si="3"/>
        <v>1.0665910705754613</v>
      </c>
      <c r="M10" s="25" t="s">
        <v>138</v>
      </c>
      <c r="N10" s="25">
        <f t="shared" si="4"/>
        <v>-189215.03999999911</v>
      </c>
      <c r="O10" s="54">
        <f t="shared" si="5"/>
        <v>1.0048387643207857</v>
      </c>
      <c r="P10" s="25" t="s">
        <v>138</v>
      </c>
    </row>
    <row r="11" spans="1:16" s="27" customFormat="1">
      <c r="A11" s="31" t="s">
        <v>31</v>
      </c>
      <c r="B11" s="34" t="s">
        <v>32</v>
      </c>
      <c r="C11" s="33">
        <f>C12+C13+C14+C15</f>
        <v>16555000</v>
      </c>
      <c r="D11" s="33">
        <f t="shared" ref="D11:J11" si="8">D12+D13+D14+D15</f>
        <v>0</v>
      </c>
      <c r="E11" s="33">
        <f t="shared" si="8"/>
        <v>0</v>
      </c>
      <c r="F11" s="33">
        <f t="shared" si="8"/>
        <v>0</v>
      </c>
      <c r="G11" s="33">
        <f t="shared" si="8"/>
        <v>0</v>
      </c>
      <c r="H11" s="33">
        <f t="shared" si="8"/>
        <v>0</v>
      </c>
      <c r="I11" s="33">
        <f t="shared" si="8"/>
        <v>13867000</v>
      </c>
      <c r="J11" s="33">
        <f t="shared" si="8"/>
        <v>14906196.220000001</v>
      </c>
      <c r="K11" s="33">
        <f t="shared" si="2"/>
        <v>1648803.7799999993</v>
      </c>
      <c r="L11" s="42">
        <f t="shared" si="3"/>
        <v>0.90040448323769262</v>
      </c>
      <c r="M11" s="15"/>
      <c r="N11" s="33">
        <f t="shared" si="4"/>
        <v>-1039196.2200000007</v>
      </c>
      <c r="O11" s="53">
        <f t="shared" si="5"/>
        <v>1.0749402336482297</v>
      </c>
      <c r="P11" s="15"/>
    </row>
    <row r="12" spans="1:16" s="27" customFormat="1" ht="47.25">
      <c r="A12" s="26" t="s">
        <v>125</v>
      </c>
      <c r="B12" s="3" t="s">
        <v>126</v>
      </c>
      <c r="C12" s="25">
        <v>3180000</v>
      </c>
      <c r="D12" s="25"/>
      <c r="E12" s="25"/>
      <c r="F12" s="25"/>
      <c r="G12" s="25"/>
      <c r="H12" s="25"/>
      <c r="I12" s="25">
        <v>3180000</v>
      </c>
      <c r="J12" s="25">
        <v>3142634.36</v>
      </c>
      <c r="K12" s="25">
        <f t="shared" si="2"/>
        <v>37365.64000000013</v>
      </c>
      <c r="L12" s="43">
        <f t="shared" si="3"/>
        <v>0.98824979874213836</v>
      </c>
      <c r="M12" s="25" t="s">
        <v>148</v>
      </c>
      <c r="N12" s="25">
        <f t="shared" si="4"/>
        <v>37365.64000000013</v>
      </c>
      <c r="O12" s="54">
        <f t="shared" si="5"/>
        <v>0.98824979874213836</v>
      </c>
      <c r="P12" s="25" t="s">
        <v>148</v>
      </c>
    </row>
    <row r="13" spans="1:16" s="27" customFormat="1" ht="47.25">
      <c r="A13" s="26" t="s">
        <v>33</v>
      </c>
      <c r="B13" s="3" t="s">
        <v>34</v>
      </c>
      <c r="C13" s="25">
        <v>0</v>
      </c>
      <c r="D13" s="25"/>
      <c r="E13" s="25"/>
      <c r="F13" s="25"/>
      <c r="G13" s="25"/>
      <c r="H13" s="25"/>
      <c r="I13" s="25">
        <v>26000</v>
      </c>
      <c r="J13" s="25">
        <v>31276.67</v>
      </c>
      <c r="K13" s="25">
        <f t="shared" si="2"/>
        <v>-31276.67</v>
      </c>
      <c r="L13" s="47" t="s">
        <v>109</v>
      </c>
      <c r="M13" s="25" t="s">
        <v>181</v>
      </c>
      <c r="N13" s="25">
        <f t="shared" si="4"/>
        <v>-5276.6699999999983</v>
      </c>
      <c r="O13" s="55" t="s">
        <v>109</v>
      </c>
      <c r="P13" s="25" t="s">
        <v>181</v>
      </c>
    </row>
    <row r="14" spans="1:16" s="27" customFormat="1" ht="47.25">
      <c r="A14" s="26" t="s">
        <v>35</v>
      </c>
      <c r="B14" s="3" t="s">
        <v>36</v>
      </c>
      <c r="C14" s="25">
        <v>240000</v>
      </c>
      <c r="D14" s="25"/>
      <c r="E14" s="25"/>
      <c r="F14" s="25"/>
      <c r="G14" s="25"/>
      <c r="H14" s="25"/>
      <c r="I14" s="25">
        <v>221000</v>
      </c>
      <c r="J14" s="25">
        <v>224357.7</v>
      </c>
      <c r="K14" s="25">
        <f t="shared" si="2"/>
        <v>15642.299999999988</v>
      </c>
      <c r="L14" s="43">
        <f t="shared" si="3"/>
        <v>0.93482375000000006</v>
      </c>
      <c r="M14" s="25" t="s">
        <v>182</v>
      </c>
      <c r="N14" s="25">
        <f t="shared" si="4"/>
        <v>-3357.7000000000116</v>
      </c>
      <c r="O14" s="54">
        <f t="shared" si="5"/>
        <v>1.0151932126696832</v>
      </c>
      <c r="P14" s="25" t="s">
        <v>193</v>
      </c>
    </row>
    <row r="15" spans="1:16" s="27" customFormat="1" ht="36.75" customHeight="1">
      <c r="A15" s="26" t="s">
        <v>37</v>
      </c>
      <c r="B15" s="3" t="s">
        <v>38</v>
      </c>
      <c r="C15" s="25">
        <v>13135000</v>
      </c>
      <c r="D15" s="25"/>
      <c r="E15" s="25"/>
      <c r="F15" s="25"/>
      <c r="G15" s="25"/>
      <c r="H15" s="25"/>
      <c r="I15" s="25">
        <v>10440000</v>
      </c>
      <c r="J15" s="25">
        <v>11507927.49</v>
      </c>
      <c r="K15" s="25">
        <f t="shared" si="2"/>
        <v>1627072.5099999998</v>
      </c>
      <c r="L15" s="43">
        <f t="shared" si="3"/>
        <v>0.87612695013323183</v>
      </c>
      <c r="M15" s="25" t="s">
        <v>183</v>
      </c>
      <c r="N15" s="25">
        <f t="shared" si="4"/>
        <v>-1067927.4900000002</v>
      </c>
      <c r="O15" s="54">
        <f t="shared" si="5"/>
        <v>1.1022919051724138</v>
      </c>
      <c r="P15" s="25" t="s">
        <v>194</v>
      </c>
    </row>
    <row r="16" spans="1:16" s="27" customFormat="1">
      <c r="A16" s="31" t="s">
        <v>39</v>
      </c>
      <c r="B16" s="34" t="s">
        <v>40</v>
      </c>
      <c r="C16" s="33">
        <f>C17+C18</f>
        <v>32000000</v>
      </c>
      <c r="D16" s="33">
        <f t="shared" ref="D16:J16" si="9">D17+D18</f>
        <v>0</v>
      </c>
      <c r="E16" s="33">
        <f t="shared" si="9"/>
        <v>0</v>
      </c>
      <c r="F16" s="33">
        <f t="shared" si="9"/>
        <v>0</v>
      </c>
      <c r="G16" s="33">
        <f t="shared" si="9"/>
        <v>0</v>
      </c>
      <c r="H16" s="33">
        <f t="shared" si="9"/>
        <v>0</v>
      </c>
      <c r="I16" s="33">
        <f t="shared" si="9"/>
        <v>29718000</v>
      </c>
      <c r="J16" s="33">
        <f t="shared" si="9"/>
        <v>31452944.140000001</v>
      </c>
      <c r="K16" s="33">
        <f t="shared" si="2"/>
        <v>547055.8599999994</v>
      </c>
      <c r="L16" s="42">
        <f t="shared" si="3"/>
        <v>0.98290450437499999</v>
      </c>
      <c r="M16" s="15"/>
      <c r="N16" s="33">
        <f t="shared" si="4"/>
        <v>-1734944.1400000006</v>
      </c>
      <c r="O16" s="53">
        <f t="shared" si="5"/>
        <v>1.0583802456423717</v>
      </c>
      <c r="P16" s="15"/>
    </row>
    <row r="17" spans="1:16" s="27" customFormat="1" ht="47.25">
      <c r="A17" s="26" t="s">
        <v>41</v>
      </c>
      <c r="B17" s="3" t="s">
        <v>42</v>
      </c>
      <c r="C17" s="25">
        <v>15000000</v>
      </c>
      <c r="D17" s="25"/>
      <c r="E17" s="25"/>
      <c r="F17" s="25"/>
      <c r="G17" s="25"/>
      <c r="H17" s="25"/>
      <c r="I17" s="25">
        <v>15000000</v>
      </c>
      <c r="J17" s="25">
        <v>16320130.470000001</v>
      </c>
      <c r="K17" s="25">
        <f t="shared" si="2"/>
        <v>-1320130.4700000007</v>
      </c>
      <c r="L17" s="43">
        <f t="shared" si="3"/>
        <v>1.0880086980000001</v>
      </c>
      <c r="M17" s="25" t="s">
        <v>184</v>
      </c>
      <c r="N17" s="25">
        <f t="shared" si="4"/>
        <v>-1320130.4700000007</v>
      </c>
      <c r="O17" s="54">
        <f t="shared" si="5"/>
        <v>1.0880086980000001</v>
      </c>
      <c r="P17" s="25" t="s">
        <v>184</v>
      </c>
    </row>
    <row r="18" spans="1:16" s="27" customFormat="1" ht="63">
      <c r="A18" s="26" t="s">
        <v>43</v>
      </c>
      <c r="B18" s="3" t="s">
        <v>44</v>
      </c>
      <c r="C18" s="25">
        <v>17000000</v>
      </c>
      <c r="D18" s="25"/>
      <c r="E18" s="25"/>
      <c r="F18" s="25"/>
      <c r="G18" s="25"/>
      <c r="H18" s="25"/>
      <c r="I18" s="25">
        <v>14718000</v>
      </c>
      <c r="J18" s="25">
        <v>15132813.67</v>
      </c>
      <c r="K18" s="25">
        <f t="shared" si="2"/>
        <v>1867186.33</v>
      </c>
      <c r="L18" s="43">
        <f t="shared" si="3"/>
        <v>0.89016550999999999</v>
      </c>
      <c r="M18" s="25" t="s">
        <v>198</v>
      </c>
      <c r="N18" s="25">
        <f t="shared" si="4"/>
        <v>-414813.66999999993</v>
      </c>
      <c r="O18" s="54">
        <f t="shared" si="5"/>
        <v>1.028184105856774</v>
      </c>
      <c r="P18" s="25" t="s">
        <v>199</v>
      </c>
    </row>
    <row r="19" spans="1:16" s="27" customFormat="1">
      <c r="A19" s="31" t="s">
        <v>45</v>
      </c>
      <c r="B19" s="34" t="s">
        <v>46</v>
      </c>
      <c r="C19" s="33">
        <f>C20+C21</f>
        <v>9055000</v>
      </c>
      <c r="D19" s="33"/>
      <c r="E19" s="33"/>
      <c r="F19" s="33"/>
      <c r="G19" s="33"/>
      <c r="H19" s="33"/>
      <c r="I19" s="33">
        <f>I20+I21</f>
        <v>15325000</v>
      </c>
      <c r="J19" s="33">
        <f>J20+J21</f>
        <v>15511818.859999999</v>
      </c>
      <c r="K19" s="33">
        <f t="shared" si="2"/>
        <v>-6456818.8599999994</v>
      </c>
      <c r="L19" s="42">
        <f t="shared" si="3"/>
        <v>1.7130666880176697</v>
      </c>
      <c r="M19" s="15"/>
      <c r="N19" s="33">
        <f t="shared" si="4"/>
        <v>-186818.8599999994</v>
      </c>
      <c r="O19" s="53">
        <f t="shared" si="5"/>
        <v>1.0121904639477977</v>
      </c>
      <c r="P19" s="15"/>
    </row>
    <row r="20" spans="1:16" s="27" customFormat="1" ht="78.75">
      <c r="A20" s="26" t="s">
        <v>50</v>
      </c>
      <c r="B20" s="3" t="s">
        <v>47</v>
      </c>
      <c r="C20" s="25">
        <v>9055000</v>
      </c>
      <c r="D20" s="25"/>
      <c r="E20" s="25"/>
      <c r="F20" s="25"/>
      <c r="G20" s="25"/>
      <c r="H20" s="25"/>
      <c r="I20" s="25">
        <v>15200000</v>
      </c>
      <c r="J20" s="25">
        <v>15381818.859999999</v>
      </c>
      <c r="K20" s="25">
        <f t="shared" si="2"/>
        <v>-6326818.8599999994</v>
      </c>
      <c r="L20" s="43">
        <f t="shared" si="3"/>
        <v>1.6987099790171176</v>
      </c>
      <c r="M20" s="25" t="s">
        <v>185</v>
      </c>
      <c r="N20" s="25">
        <f t="shared" si="4"/>
        <v>-181818.8599999994</v>
      </c>
      <c r="O20" s="54">
        <f t="shared" si="5"/>
        <v>1.0119617671052632</v>
      </c>
      <c r="P20" s="25" t="s">
        <v>185</v>
      </c>
    </row>
    <row r="21" spans="1:16" s="27" customFormat="1" ht="48.75" customHeight="1">
      <c r="A21" s="26" t="s">
        <v>136</v>
      </c>
      <c r="B21" s="3" t="s">
        <v>137</v>
      </c>
      <c r="C21" s="25">
        <v>0</v>
      </c>
      <c r="D21" s="25"/>
      <c r="E21" s="25"/>
      <c r="F21" s="25"/>
      <c r="G21" s="25"/>
      <c r="H21" s="25"/>
      <c r="I21" s="29">
        <v>125000</v>
      </c>
      <c r="J21" s="29">
        <v>130000</v>
      </c>
      <c r="K21" s="29">
        <f t="shared" si="2"/>
        <v>-130000</v>
      </c>
      <c r="L21" s="37" t="s">
        <v>109</v>
      </c>
      <c r="M21" s="48" t="s">
        <v>149</v>
      </c>
      <c r="N21" s="25">
        <f t="shared" si="4"/>
        <v>-5000</v>
      </c>
      <c r="O21" s="54">
        <f t="shared" si="5"/>
        <v>1.04</v>
      </c>
      <c r="P21" s="48" t="s">
        <v>149</v>
      </c>
    </row>
    <row r="22" spans="1:16" s="27" customFormat="1" ht="47.25">
      <c r="A22" s="31" t="s">
        <v>48</v>
      </c>
      <c r="B22" s="34" t="s">
        <v>49</v>
      </c>
      <c r="C22" s="33">
        <f>C24+C25+C26</f>
        <v>37411000</v>
      </c>
      <c r="D22" s="33">
        <f t="shared" ref="D22:H22" si="10">D24+D25+D26</f>
        <v>0</v>
      </c>
      <c r="E22" s="33">
        <f t="shared" si="10"/>
        <v>0</v>
      </c>
      <c r="F22" s="33">
        <f t="shared" si="10"/>
        <v>0</v>
      </c>
      <c r="G22" s="33">
        <f t="shared" si="10"/>
        <v>0</v>
      </c>
      <c r="H22" s="33">
        <f t="shared" si="10"/>
        <v>0</v>
      </c>
      <c r="I22" s="33">
        <f>I24+I25+I26+I23</f>
        <v>34411000</v>
      </c>
      <c r="J22" s="33">
        <f>J24+J25+J26+J23</f>
        <v>32869385.289999999</v>
      </c>
      <c r="K22" s="33">
        <f t="shared" ref="K22" si="11">K24+K25+K26</f>
        <v>4841614.7100000018</v>
      </c>
      <c r="L22" s="42">
        <f t="shared" si="3"/>
        <v>0.87860215685226273</v>
      </c>
      <c r="M22" s="15"/>
      <c r="N22" s="33">
        <f t="shared" si="4"/>
        <v>1541614.7100000009</v>
      </c>
      <c r="O22" s="53">
        <f t="shared" si="5"/>
        <v>0.95519994449449297</v>
      </c>
      <c r="P22" s="15"/>
    </row>
    <row r="23" spans="1:16" s="27" customFormat="1" ht="67.5" customHeight="1">
      <c r="A23" s="26" t="s">
        <v>176</v>
      </c>
      <c r="B23" s="3" t="s">
        <v>177</v>
      </c>
      <c r="C23" s="25">
        <v>0</v>
      </c>
      <c r="D23" s="25"/>
      <c r="E23" s="25"/>
      <c r="F23" s="25"/>
      <c r="G23" s="25"/>
      <c r="H23" s="25"/>
      <c r="I23" s="25">
        <v>300000</v>
      </c>
      <c r="J23" s="25">
        <v>300000</v>
      </c>
      <c r="K23" s="25">
        <f>C23-J23</f>
        <v>-300000</v>
      </c>
      <c r="L23" s="47" t="s">
        <v>109</v>
      </c>
      <c r="M23" s="49" t="s">
        <v>200</v>
      </c>
      <c r="N23" s="25">
        <f>I23-J23</f>
        <v>0</v>
      </c>
      <c r="O23" s="55" t="s">
        <v>109</v>
      </c>
      <c r="P23" s="14"/>
    </row>
    <row r="24" spans="1:16" s="27" customFormat="1" ht="110.25">
      <c r="A24" s="26" t="s">
        <v>51</v>
      </c>
      <c r="B24" s="3" t="s">
        <v>52</v>
      </c>
      <c r="C24" s="25">
        <v>26000000</v>
      </c>
      <c r="D24" s="25"/>
      <c r="E24" s="25"/>
      <c r="F24" s="25"/>
      <c r="G24" s="25"/>
      <c r="H24" s="25"/>
      <c r="I24" s="25">
        <v>22400000</v>
      </c>
      <c r="J24" s="25">
        <v>20195018.469999999</v>
      </c>
      <c r="K24" s="25">
        <f t="shared" si="2"/>
        <v>5804981.5300000012</v>
      </c>
      <c r="L24" s="43">
        <f t="shared" si="3"/>
        <v>0.77673147961538458</v>
      </c>
      <c r="M24" s="35" t="s">
        <v>186</v>
      </c>
      <c r="N24" s="25">
        <f t="shared" si="4"/>
        <v>2204981.5300000012</v>
      </c>
      <c r="O24" s="54">
        <f t="shared" si="5"/>
        <v>0.90156332455357135</v>
      </c>
      <c r="P24" s="35" t="s">
        <v>186</v>
      </c>
    </row>
    <row r="25" spans="1:16" s="27" customFormat="1" ht="94.5">
      <c r="A25" s="26" t="s">
        <v>53</v>
      </c>
      <c r="B25" s="3" t="s">
        <v>54</v>
      </c>
      <c r="C25" s="25">
        <v>8350000</v>
      </c>
      <c r="D25" s="25"/>
      <c r="E25" s="25"/>
      <c r="F25" s="25"/>
      <c r="G25" s="25"/>
      <c r="H25" s="25"/>
      <c r="I25" s="25">
        <v>8350000</v>
      </c>
      <c r="J25" s="25">
        <v>8587311.0199999996</v>
      </c>
      <c r="K25" s="25">
        <f t="shared" si="2"/>
        <v>-237311.01999999955</v>
      </c>
      <c r="L25" s="43">
        <f t="shared" si="3"/>
        <v>1.0284204814371256</v>
      </c>
      <c r="M25" s="35" t="s">
        <v>192</v>
      </c>
      <c r="N25" s="25">
        <f t="shared" si="4"/>
        <v>-237311.01999999955</v>
      </c>
      <c r="O25" s="54">
        <f t="shared" si="5"/>
        <v>1.0284204814371256</v>
      </c>
      <c r="P25" s="35" t="s">
        <v>192</v>
      </c>
    </row>
    <row r="26" spans="1:16" s="27" customFormat="1" ht="94.5">
      <c r="A26" s="26" t="s">
        <v>55</v>
      </c>
      <c r="B26" s="3" t="s">
        <v>201</v>
      </c>
      <c r="C26" s="25">
        <v>3061000</v>
      </c>
      <c r="D26" s="25"/>
      <c r="E26" s="25"/>
      <c r="F26" s="25"/>
      <c r="G26" s="25"/>
      <c r="H26" s="25"/>
      <c r="I26" s="25">
        <v>3361000</v>
      </c>
      <c r="J26" s="25">
        <v>3787055.8</v>
      </c>
      <c r="K26" s="25">
        <f t="shared" si="2"/>
        <v>-726055.79999999981</v>
      </c>
      <c r="L26" s="43">
        <f t="shared" si="3"/>
        <v>1.2371956223456386</v>
      </c>
      <c r="M26" s="35" t="s">
        <v>187</v>
      </c>
      <c r="N26" s="25">
        <f t="shared" si="4"/>
        <v>-426055.79999999981</v>
      </c>
      <c r="O26" s="54">
        <f t="shared" si="5"/>
        <v>1.1267645938708717</v>
      </c>
      <c r="P26" s="35" t="s">
        <v>187</v>
      </c>
    </row>
    <row r="27" spans="1:16" s="27" customFormat="1" ht="24.75" customHeight="1">
      <c r="A27" s="31" t="s">
        <v>56</v>
      </c>
      <c r="B27" s="34" t="s">
        <v>57</v>
      </c>
      <c r="C27" s="36">
        <f>C28</f>
        <v>2200000</v>
      </c>
      <c r="D27" s="36">
        <f t="shared" ref="D27:J27" si="12">D28</f>
        <v>0</v>
      </c>
      <c r="E27" s="36">
        <f t="shared" si="12"/>
        <v>0</v>
      </c>
      <c r="F27" s="36">
        <f t="shared" si="12"/>
        <v>0</v>
      </c>
      <c r="G27" s="36">
        <f t="shared" si="12"/>
        <v>0</v>
      </c>
      <c r="H27" s="36">
        <f t="shared" si="12"/>
        <v>0</v>
      </c>
      <c r="I27" s="36">
        <f t="shared" si="12"/>
        <v>4839000</v>
      </c>
      <c r="J27" s="36">
        <f t="shared" si="12"/>
        <v>5432975.0499999998</v>
      </c>
      <c r="K27" s="36">
        <f t="shared" si="2"/>
        <v>-3232975.05</v>
      </c>
      <c r="L27" s="44">
        <f t="shared" si="3"/>
        <v>2.4695341136363638</v>
      </c>
      <c r="M27" s="16"/>
      <c r="N27" s="36">
        <f t="shared" si="4"/>
        <v>-593975.04999999981</v>
      </c>
      <c r="O27" s="56">
        <f t="shared" si="5"/>
        <v>1.1227474788179375</v>
      </c>
      <c r="P27" s="16"/>
    </row>
    <row r="28" spans="1:16" s="27" customFormat="1" ht="63">
      <c r="A28" s="26" t="s">
        <v>58</v>
      </c>
      <c r="B28" s="3" t="s">
        <v>59</v>
      </c>
      <c r="C28" s="35">
        <v>2200000</v>
      </c>
      <c r="D28" s="35"/>
      <c r="E28" s="35"/>
      <c r="F28" s="35"/>
      <c r="G28" s="35"/>
      <c r="H28" s="35"/>
      <c r="I28" s="35">
        <v>4839000</v>
      </c>
      <c r="J28" s="35">
        <v>5432975.0499999998</v>
      </c>
      <c r="K28" s="35">
        <f t="shared" si="2"/>
        <v>-3232975.05</v>
      </c>
      <c r="L28" s="45">
        <f t="shared" si="3"/>
        <v>2.4695341136363638</v>
      </c>
      <c r="M28" s="35" t="s">
        <v>188</v>
      </c>
      <c r="N28" s="35">
        <f t="shared" si="4"/>
        <v>-593975.04999999981</v>
      </c>
      <c r="O28" s="57">
        <f t="shared" si="5"/>
        <v>1.1227474788179375</v>
      </c>
      <c r="P28" s="35" t="s">
        <v>188</v>
      </c>
    </row>
    <row r="29" spans="1:16" s="27" customFormat="1" ht="31.5">
      <c r="A29" s="31" t="s">
        <v>60</v>
      </c>
      <c r="B29" s="34" t="s">
        <v>61</v>
      </c>
      <c r="C29" s="33">
        <f>C30</f>
        <v>2600000</v>
      </c>
      <c r="D29" s="33">
        <f t="shared" ref="D29:J29" si="13">D30</f>
        <v>0</v>
      </c>
      <c r="E29" s="33">
        <f t="shared" si="13"/>
        <v>0</v>
      </c>
      <c r="F29" s="33">
        <f t="shared" si="13"/>
        <v>0</v>
      </c>
      <c r="G29" s="33">
        <f t="shared" si="13"/>
        <v>0</v>
      </c>
      <c r="H29" s="33">
        <f t="shared" si="13"/>
        <v>0</v>
      </c>
      <c r="I29" s="33">
        <f t="shared" si="13"/>
        <v>2750000</v>
      </c>
      <c r="J29" s="33">
        <f t="shared" si="13"/>
        <v>2999558.04</v>
      </c>
      <c r="K29" s="33">
        <f t="shared" si="2"/>
        <v>-399558.04000000004</v>
      </c>
      <c r="L29" s="42">
        <f t="shared" si="3"/>
        <v>1.1536761692307693</v>
      </c>
      <c r="M29" s="15"/>
      <c r="N29" s="33">
        <f t="shared" si="4"/>
        <v>-249558.04000000004</v>
      </c>
      <c r="O29" s="53">
        <f t="shared" si="5"/>
        <v>1.0907483781818181</v>
      </c>
      <c r="P29" s="15"/>
    </row>
    <row r="30" spans="1:16" s="27" customFormat="1" ht="78.75">
      <c r="A30" s="26" t="s">
        <v>62</v>
      </c>
      <c r="B30" s="3" t="s">
        <v>63</v>
      </c>
      <c r="C30" s="25">
        <v>2600000</v>
      </c>
      <c r="D30" s="25"/>
      <c r="E30" s="25"/>
      <c r="F30" s="25"/>
      <c r="G30" s="25"/>
      <c r="H30" s="25"/>
      <c r="I30" s="25">
        <v>2750000</v>
      </c>
      <c r="J30" s="25">
        <v>2999558.04</v>
      </c>
      <c r="K30" s="25">
        <f t="shared" si="2"/>
        <v>-399558.04000000004</v>
      </c>
      <c r="L30" s="43">
        <f t="shared" si="3"/>
        <v>1.1536761692307693</v>
      </c>
      <c r="M30" s="25" t="s">
        <v>139</v>
      </c>
      <c r="N30" s="25">
        <f t="shared" si="4"/>
        <v>-249558.04000000004</v>
      </c>
      <c r="O30" s="54">
        <f t="shared" si="5"/>
        <v>1.0907483781818181</v>
      </c>
      <c r="P30" s="25" t="s">
        <v>139</v>
      </c>
    </row>
    <row r="31" spans="1:16" s="27" customFormat="1" ht="31.5">
      <c r="A31" s="31" t="s">
        <v>64</v>
      </c>
      <c r="B31" s="34" t="s">
        <v>65</v>
      </c>
      <c r="C31" s="33">
        <f>C32+C33</f>
        <v>2837000</v>
      </c>
      <c r="D31" s="33">
        <f t="shared" ref="D31:I31" si="14">D32+D33</f>
        <v>0</v>
      </c>
      <c r="E31" s="33">
        <f t="shared" si="14"/>
        <v>0</v>
      </c>
      <c r="F31" s="33">
        <f t="shared" si="14"/>
        <v>0</v>
      </c>
      <c r="G31" s="33">
        <f t="shared" si="14"/>
        <v>0</v>
      </c>
      <c r="H31" s="33">
        <f t="shared" si="14"/>
        <v>0</v>
      </c>
      <c r="I31" s="33">
        <f t="shared" si="14"/>
        <v>6190000</v>
      </c>
      <c r="J31" s="33">
        <f>J32+J33+J34</f>
        <v>7271444.71</v>
      </c>
      <c r="K31" s="33">
        <f t="shared" ref="K31" si="15">K32+K33</f>
        <v>-4298444.71</v>
      </c>
      <c r="L31" s="43">
        <f t="shared" si="3"/>
        <v>2.5630753295734929</v>
      </c>
      <c r="M31" s="15"/>
      <c r="N31" s="33">
        <f t="shared" si="4"/>
        <v>-1081444.71</v>
      </c>
      <c r="O31" s="53">
        <f t="shared" si="5"/>
        <v>1.1747083537964458</v>
      </c>
      <c r="P31" s="15"/>
    </row>
    <row r="32" spans="1:16" s="27" customFormat="1" ht="126">
      <c r="A32" s="26" t="s">
        <v>66</v>
      </c>
      <c r="B32" s="3" t="s">
        <v>67</v>
      </c>
      <c r="C32" s="29">
        <v>837000</v>
      </c>
      <c r="D32" s="29"/>
      <c r="E32" s="29"/>
      <c r="F32" s="29"/>
      <c r="G32" s="29"/>
      <c r="H32" s="29"/>
      <c r="I32" s="29">
        <v>2890000</v>
      </c>
      <c r="J32" s="29">
        <v>3197406</v>
      </c>
      <c r="K32" s="29">
        <f t="shared" si="2"/>
        <v>-2360406</v>
      </c>
      <c r="L32" s="46">
        <f t="shared" si="3"/>
        <v>3.8200788530465948</v>
      </c>
      <c r="M32" s="48" t="s">
        <v>189</v>
      </c>
      <c r="N32" s="25">
        <f t="shared" si="4"/>
        <v>-307406</v>
      </c>
      <c r="O32" s="54">
        <f t="shared" si="5"/>
        <v>1.1063688581314879</v>
      </c>
      <c r="P32" s="48" t="s">
        <v>189</v>
      </c>
    </row>
    <row r="33" spans="1:16" s="27" customFormat="1" ht="63">
      <c r="A33" s="26" t="s">
        <v>68</v>
      </c>
      <c r="B33" s="3" t="s">
        <v>69</v>
      </c>
      <c r="C33" s="25">
        <v>2000000</v>
      </c>
      <c r="D33" s="25"/>
      <c r="E33" s="25"/>
      <c r="F33" s="25"/>
      <c r="G33" s="25"/>
      <c r="H33" s="25"/>
      <c r="I33" s="25">
        <v>3300000</v>
      </c>
      <c r="J33" s="25">
        <v>3938038.71</v>
      </c>
      <c r="K33" s="25">
        <f t="shared" si="2"/>
        <v>-1938038.71</v>
      </c>
      <c r="L33" s="43">
        <f t="shared" si="3"/>
        <v>1.9690193549999999</v>
      </c>
      <c r="M33" s="25" t="s">
        <v>190</v>
      </c>
      <c r="N33" s="25">
        <f t="shared" si="4"/>
        <v>-638038.71</v>
      </c>
      <c r="O33" s="54">
        <f t="shared" si="5"/>
        <v>1.1933450636363636</v>
      </c>
      <c r="P33" s="25" t="s">
        <v>190</v>
      </c>
    </row>
    <row r="34" spans="1:16" s="27" customFormat="1" ht="67.5" customHeight="1">
      <c r="A34" s="26" t="s">
        <v>178</v>
      </c>
      <c r="B34" s="3" t="s">
        <v>179</v>
      </c>
      <c r="C34" s="25">
        <v>0</v>
      </c>
      <c r="D34" s="25"/>
      <c r="E34" s="25"/>
      <c r="F34" s="25"/>
      <c r="G34" s="25"/>
      <c r="H34" s="25"/>
      <c r="I34" s="25">
        <v>0</v>
      </c>
      <c r="J34" s="25">
        <v>136000</v>
      </c>
      <c r="K34" s="25">
        <f t="shared" si="2"/>
        <v>-136000</v>
      </c>
      <c r="L34" s="40" t="str">
        <f t="shared" ref="L34" si="16">IF(C34=0,"--",J34/C34)</f>
        <v>--</v>
      </c>
      <c r="M34" s="14"/>
      <c r="N34" s="25">
        <f t="shared" si="4"/>
        <v>-136000</v>
      </c>
      <c r="O34" s="54" t="e">
        <f t="shared" si="5"/>
        <v>#DIV/0!</v>
      </c>
      <c r="P34" s="14"/>
    </row>
    <row r="35" spans="1:16" s="27" customFormat="1" ht="112.5" customHeight="1">
      <c r="A35" s="31" t="s">
        <v>70</v>
      </c>
      <c r="B35" s="34" t="s">
        <v>71</v>
      </c>
      <c r="C35" s="33">
        <v>2100000</v>
      </c>
      <c r="D35" s="33"/>
      <c r="E35" s="33"/>
      <c r="F35" s="33"/>
      <c r="G35" s="33"/>
      <c r="H35" s="33"/>
      <c r="I35" s="33">
        <v>2400000</v>
      </c>
      <c r="J35" s="33">
        <v>2830969.86</v>
      </c>
      <c r="K35" s="33">
        <f t="shared" si="2"/>
        <v>-730969.85999999987</v>
      </c>
      <c r="L35" s="42">
        <f t="shared" si="3"/>
        <v>1.3480808857142856</v>
      </c>
      <c r="M35" s="35" t="s">
        <v>150</v>
      </c>
      <c r="N35" s="33">
        <f t="shared" si="4"/>
        <v>-430969.85999999987</v>
      </c>
      <c r="O35" s="53">
        <f t="shared" si="5"/>
        <v>1.179570775</v>
      </c>
      <c r="P35" s="35" t="s">
        <v>150</v>
      </c>
    </row>
    <row r="36" spans="1:16" s="27" customFormat="1">
      <c r="A36" s="31" t="s">
        <v>72</v>
      </c>
      <c r="B36" s="34" t="s">
        <v>73</v>
      </c>
      <c r="C36" s="33">
        <f>C37+C38</f>
        <v>1250000</v>
      </c>
      <c r="D36" s="33">
        <f t="shared" ref="D36:J36" si="17">D37+D38</f>
        <v>0</v>
      </c>
      <c r="E36" s="33">
        <f t="shared" si="17"/>
        <v>0</v>
      </c>
      <c r="F36" s="33">
        <f t="shared" si="17"/>
        <v>0</v>
      </c>
      <c r="G36" s="33">
        <f t="shared" si="17"/>
        <v>0</v>
      </c>
      <c r="H36" s="33">
        <f t="shared" si="17"/>
        <v>0</v>
      </c>
      <c r="I36" s="33">
        <f t="shared" si="17"/>
        <v>1250000</v>
      </c>
      <c r="J36" s="33">
        <f t="shared" si="17"/>
        <v>1308082.3299999998</v>
      </c>
      <c r="K36" s="33">
        <f t="shared" si="2"/>
        <v>-58082.329999999842</v>
      </c>
      <c r="L36" s="42">
        <f t="shared" si="3"/>
        <v>1.046465864</v>
      </c>
      <c r="M36" s="16"/>
      <c r="N36" s="33">
        <f t="shared" si="4"/>
        <v>-58082.329999999842</v>
      </c>
      <c r="O36" s="53">
        <f t="shared" si="5"/>
        <v>1.046465864</v>
      </c>
      <c r="P36" s="16"/>
    </row>
    <row r="37" spans="1:16" s="27" customFormat="1" ht="31.5">
      <c r="A37" s="26" t="s">
        <v>110</v>
      </c>
      <c r="B37" s="3" t="s">
        <v>111</v>
      </c>
      <c r="C37" s="25">
        <v>0</v>
      </c>
      <c r="D37" s="25"/>
      <c r="E37" s="25"/>
      <c r="F37" s="25"/>
      <c r="G37" s="25"/>
      <c r="H37" s="25"/>
      <c r="I37" s="25">
        <v>0</v>
      </c>
      <c r="J37" s="25">
        <v>-27322.3</v>
      </c>
      <c r="K37" s="25">
        <f t="shared" si="2"/>
        <v>27322.3</v>
      </c>
      <c r="L37" s="43">
        <v>0</v>
      </c>
      <c r="M37" s="38"/>
      <c r="N37" s="33">
        <f t="shared" si="4"/>
        <v>27322.3</v>
      </c>
      <c r="O37" s="58" t="s">
        <v>109</v>
      </c>
      <c r="P37" s="38"/>
    </row>
    <row r="38" spans="1:16" s="27" customFormat="1" ht="47.25">
      <c r="A38" s="26" t="s">
        <v>74</v>
      </c>
      <c r="B38" s="3" t="s">
        <v>75</v>
      </c>
      <c r="C38" s="25">
        <v>1250000</v>
      </c>
      <c r="D38" s="25"/>
      <c r="E38" s="25"/>
      <c r="F38" s="25"/>
      <c r="G38" s="25"/>
      <c r="H38" s="25"/>
      <c r="I38" s="25">
        <v>1250000</v>
      </c>
      <c r="J38" s="25">
        <v>1335404.6299999999</v>
      </c>
      <c r="K38" s="25">
        <f t="shared" si="2"/>
        <v>-85404.629999999888</v>
      </c>
      <c r="L38" s="43">
        <f t="shared" si="3"/>
        <v>1.068323704</v>
      </c>
      <c r="M38" s="25" t="s">
        <v>191</v>
      </c>
      <c r="N38" s="25">
        <f t="shared" si="4"/>
        <v>-85404.629999999888</v>
      </c>
      <c r="O38" s="54">
        <f t="shared" si="5"/>
        <v>1.068323704</v>
      </c>
      <c r="P38" s="25" t="s">
        <v>191</v>
      </c>
    </row>
    <row r="39" spans="1:16" s="12" customFormat="1">
      <c r="A39" s="20" t="s">
        <v>20</v>
      </c>
      <c r="B39" s="21" t="s">
        <v>98</v>
      </c>
      <c r="C39" s="11">
        <f t="shared" ref="C39:J39" si="18">C40+C78</f>
        <v>812430677.13</v>
      </c>
      <c r="D39" s="11">
        <f t="shared" si="18"/>
        <v>3895572.93</v>
      </c>
      <c r="E39" s="11">
        <f t="shared" si="18"/>
        <v>3895572.93</v>
      </c>
      <c r="F39" s="11">
        <f t="shared" si="18"/>
        <v>10997387</v>
      </c>
      <c r="G39" s="11">
        <f t="shared" si="18"/>
        <v>14892959.93</v>
      </c>
      <c r="H39" s="11">
        <f t="shared" si="18"/>
        <v>17107342.449999999</v>
      </c>
      <c r="I39" s="11">
        <f t="shared" si="18"/>
        <v>1006251774.5799999</v>
      </c>
      <c r="J39" s="11">
        <f t="shared" si="18"/>
        <v>985683262.99000001</v>
      </c>
      <c r="K39" s="11">
        <f t="shared" si="2"/>
        <v>-173252585.86000001</v>
      </c>
      <c r="L39" s="41">
        <f t="shared" ref="L39:L79" si="19">IF(C39=0,"--",J39/C39)</f>
        <v>1.2132521465979518</v>
      </c>
      <c r="M39" s="15"/>
      <c r="N39" s="11">
        <f t="shared" si="4"/>
        <v>20568511.589999914</v>
      </c>
      <c r="O39" s="52">
        <f t="shared" si="5"/>
        <v>0.97955927918876462</v>
      </c>
      <c r="P39" s="15"/>
    </row>
    <row r="40" spans="1:16" s="12" customFormat="1" ht="47.25">
      <c r="A40" s="20" t="s">
        <v>1</v>
      </c>
      <c r="B40" s="22" t="s">
        <v>99</v>
      </c>
      <c r="C40" s="11">
        <f t="shared" ref="C40:J40" si="20">C41+C45+C61+C72</f>
        <v>812430677.13</v>
      </c>
      <c r="D40" s="15">
        <f t="shared" si="20"/>
        <v>3895572.93</v>
      </c>
      <c r="E40" s="11">
        <f t="shared" si="20"/>
        <v>3895572.93</v>
      </c>
      <c r="F40" s="15">
        <f t="shared" si="20"/>
        <v>10997387</v>
      </c>
      <c r="G40" s="11">
        <f t="shared" si="20"/>
        <v>14892959.93</v>
      </c>
      <c r="H40" s="15">
        <f t="shared" si="20"/>
        <v>17107342.449999999</v>
      </c>
      <c r="I40" s="11">
        <f t="shared" si="20"/>
        <v>1006251774.5799999</v>
      </c>
      <c r="J40" s="11">
        <f t="shared" si="20"/>
        <v>991403918.76999998</v>
      </c>
      <c r="K40" s="11">
        <f t="shared" si="2"/>
        <v>-178973241.63999999</v>
      </c>
      <c r="L40" s="41">
        <f t="shared" si="19"/>
        <v>1.2202935544879256</v>
      </c>
      <c r="M40" s="15"/>
      <c r="N40" s="11">
        <f t="shared" si="4"/>
        <v>14847855.809999943</v>
      </c>
      <c r="O40" s="52">
        <f t="shared" si="5"/>
        <v>0.98524439291925991</v>
      </c>
      <c r="P40" s="15"/>
    </row>
    <row r="41" spans="1:16" s="12" customFormat="1" ht="31.5">
      <c r="A41" s="20" t="s">
        <v>17</v>
      </c>
      <c r="B41" s="22" t="s">
        <v>16</v>
      </c>
      <c r="C41" s="11">
        <f>SUM(C42:C44)</f>
        <v>0</v>
      </c>
      <c r="D41" s="11">
        <f t="shared" ref="D41:J41" si="21">SUM(D42:D44)</f>
        <v>3895572.93</v>
      </c>
      <c r="E41" s="11">
        <f t="shared" si="21"/>
        <v>3895572.93</v>
      </c>
      <c r="F41" s="11">
        <f t="shared" si="21"/>
        <v>10997387</v>
      </c>
      <c r="G41" s="11">
        <f t="shared" si="21"/>
        <v>14892959.93</v>
      </c>
      <c r="H41" s="11">
        <f t="shared" si="21"/>
        <v>17107342.449999999</v>
      </c>
      <c r="I41" s="11">
        <f t="shared" si="21"/>
        <v>49433574.049999997</v>
      </c>
      <c r="J41" s="11">
        <f t="shared" si="21"/>
        <v>68965053.859999999</v>
      </c>
      <c r="K41" s="11">
        <f t="shared" si="2"/>
        <v>-68965053.859999999</v>
      </c>
      <c r="L41" s="40" t="str">
        <f t="shared" si="19"/>
        <v>--</v>
      </c>
      <c r="M41" s="15"/>
      <c r="N41" s="11">
        <f t="shared" si="4"/>
        <v>-19531479.810000002</v>
      </c>
      <c r="O41" s="52">
        <f t="shared" si="5"/>
        <v>1.3951055570095887</v>
      </c>
      <c r="P41" s="15"/>
    </row>
    <row r="42" spans="1:16" s="5" customFormat="1" ht="47.25" hidden="1">
      <c r="A42" s="23" t="s">
        <v>112</v>
      </c>
      <c r="B42" s="24" t="s">
        <v>113</v>
      </c>
      <c r="C42" s="25">
        <v>0</v>
      </c>
      <c r="D42" s="14">
        <v>3895572.93</v>
      </c>
      <c r="E42" s="9">
        <f>C42+D42</f>
        <v>3895572.93</v>
      </c>
      <c r="F42" s="14">
        <v>10997387</v>
      </c>
      <c r="G42" s="9">
        <f>E42+F42</f>
        <v>14892959.93</v>
      </c>
      <c r="H42" s="14">
        <v>16519342.449999999</v>
      </c>
      <c r="I42" s="9">
        <v>0</v>
      </c>
      <c r="J42" s="9">
        <v>0</v>
      </c>
      <c r="K42" s="9">
        <f t="shared" si="2"/>
        <v>0</v>
      </c>
      <c r="L42" s="40" t="str">
        <f t="shared" si="19"/>
        <v>--</v>
      </c>
      <c r="M42" s="14" t="s">
        <v>124</v>
      </c>
      <c r="N42" s="9">
        <f t="shared" si="4"/>
        <v>0</v>
      </c>
      <c r="O42" s="51" t="e">
        <f t="shared" si="5"/>
        <v>#DIV/0!</v>
      </c>
      <c r="P42" s="14" t="s">
        <v>124</v>
      </c>
    </row>
    <row r="43" spans="1:16" s="5" customFormat="1" ht="141.75">
      <c r="A43" s="23" t="s">
        <v>76</v>
      </c>
      <c r="B43" s="24" t="s">
        <v>100</v>
      </c>
      <c r="C43" s="25">
        <v>0</v>
      </c>
      <c r="D43" s="14">
        <v>0</v>
      </c>
      <c r="E43" s="9">
        <f>C43+D43</f>
        <v>0</v>
      </c>
      <c r="F43" s="14">
        <v>0</v>
      </c>
      <c r="G43" s="9">
        <f>E43+F43</f>
        <v>0</v>
      </c>
      <c r="H43" s="14">
        <v>588000</v>
      </c>
      <c r="I43" s="9">
        <v>47788574.049999997</v>
      </c>
      <c r="J43" s="9">
        <v>67320053.859999999</v>
      </c>
      <c r="K43" s="9">
        <f t="shared" ref="K43" si="22">C43-J43</f>
        <v>-67320053.859999999</v>
      </c>
      <c r="L43" s="40" t="str">
        <f t="shared" si="19"/>
        <v>--</v>
      </c>
      <c r="M43" s="25" t="s">
        <v>166</v>
      </c>
      <c r="N43" s="9">
        <f t="shared" si="4"/>
        <v>-19531479.810000002</v>
      </c>
      <c r="O43" s="51">
        <f t="shared" si="5"/>
        <v>1.4087060599373544</v>
      </c>
      <c r="P43" s="25" t="s">
        <v>202</v>
      </c>
    </row>
    <row r="44" spans="1:16" s="5" customFormat="1" ht="126">
      <c r="A44" s="23" t="s">
        <v>127</v>
      </c>
      <c r="B44" s="28" t="s">
        <v>128</v>
      </c>
      <c r="C44" s="25">
        <v>0</v>
      </c>
      <c r="D44" s="14"/>
      <c r="E44" s="9"/>
      <c r="F44" s="14"/>
      <c r="G44" s="9"/>
      <c r="H44" s="14"/>
      <c r="I44" s="9">
        <v>1645000</v>
      </c>
      <c r="J44" s="9">
        <v>1645000</v>
      </c>
      <c r="K44" s="9">
        <f t="shared" ref="K44" si="23">C44-J44</f>
        <v>-1645000</v>
      </c>
      <c r="L44" s="40" t="str">
        <f t="shared" si="19"/>
        <v>--</v>
      </c>
      <c r="M44" s="25" t="s">
        <v>167</v>
      </c>
      <c r="N44" s="9">
        <f t="shared" ref="N44" si="24">I44-J44</f>
        <v>0</v>
      </c>
      <c r="O44" s="51">
        <f t="shared" ref="O44" si="25">J44/I44</f>
        <v>1</v>
      </c>
      <c r="P44" s="14"/>
    </row>
    <row r="45" spans="1:16" s="12" customFormat="1" ht="47.25">
      <c r="A45" s="20" t="s">
        <v>13</v>
      </c>
      <c r="B45" s="22" t="s">
        <v>101</v>
      </c>
      <c r="C45" s="11">
        <f>SUM(C46:C60)</f>
        <v>107403414.55000001</v>
      </c>
      <c r="D45" s="11">
        <f t="shared" ref="D45:J45" si="26">SUM(D46:D60)</f>
        <v>0</v>
      </c>
      <c r="E45" s="11">
        <f t="shared" si="26"/>
        <v>0</v>
      </c>
      <c r="F45" s="11">
        <f t="shared" si="26"/>
        <v>0</v>
      </c>
      <c r="G45" s="11">
        <f t="shared" si="26"/>
        <v>0</v>
      </c>
      <c r="H45" s="11">
        <f t="shared" si="26"/>
        <v>0</v>
      </c>
      <c r="I45" s="11">
        <f t="shared" si="26"/>
        <v>246055781.91999999</v>
      </c>
      <c r="J45" s="11">
        <f t="shared" si="26"/>
        <v>215101356.62</v>
      </c>
      <c r="K45" s="11">
        <f t="shared" si="2"/>
        <v>-107697942.06999999</v>
      </c>
      <c r="L45" s="41">
        <f t="shared" si="19"/>
        <v>2.0027422547154017</v>
      </c>
      <c r="M45" s="15"/>
      <c r="N45" s="11">
        <f t="shared" si="4"/>
        <v>30954425.299999982</v>
      </c>
      <c r="O45" s="52">
        <f t="shared" si="5"/>
        <v>0.87419752928194072</v>
      </c>
      <c r="P45" s="15"/>
    </row>
    <row r="46" spans="1:16" s="5" customFormat="1" ht="78.75">
      <c r="A46" s="23" t="s">
        <v>158</v>
      </c>
      <c r="B46" s="1" t="s">
        <v>157</v>
      </c>
      <c r="C46" s="29">
        <v>0</v>
      </c>
      <c r="D46" s="14"/>
      <c r="E46" s="9"/>
      <c r="F46" s="14"/>
      <c r="G46" s="9"/>
      <c r="H46" s="14"/>
      <c r="I46" s="9">
        <v>10967717.960000001</v>
      </c>
      <c r="J46" s="9">
        <v>3351734.61</v>
      </c>
      <c r="K46" s="9">
        <f t="shared" ref="K46" si="27">C46-J46</f>
        <v>-3351734.61</v>
      </c>
      <c r="L46" s="40" t="str">
        <f t="shared" ref="L46:L60" si="28">IF(C46=0,"--",J46/C46)</f>
        <v>--</v>
      </c>
      <c r="M46" s="25" t="s">
        <v>169</v>
      </c>
      <c r="N46" s="9">
        <f t="shared" ref="N46" si="29">I46-J46</f>
        <v>7615983.3500000015</v>
      </c>
      <c r="O46" s="51">
        <f t="shared" ref="O46:O60" si="30">J46/I46</f>
        <v>0.30560000012983551</v>
      </c>
      <c r="P46" s="25" t="s">
        <v>140</v>
      </c>
    </row>
    <row r="47" spans="1:16" s="5" customFormat="1" ht="173.25" hidden="1">
      <c r="A47" s="23" t="s">
        <v>77</v>
      </c>
      <c r="B47" s="1" t="s">
        <v>2</v>
      </c>
      <c r="C47" s="29"/>
      <c r="D47" s="14"/>
      <c r="E47" s="9"/>
      <c r="F47" s="14"/>
      <c r="G47" s="9"/>
      <c r="H47" s="14"/>
      <c r="I47" s="9"/>
      <c r="J47" s="9"/>
      <c r="K47" s="9">
        <f t="shared" si="2"/>
        <v>0</v>
      </c>
      <c r="L47" s="40" t="str">
        <f t="shared" si="28"/>
        <v>--</v>
      </c>
      <c r="M47" s="14"/>
      <c r="N47" s="9">
        <f t="shared" si="4"/>
        <v>0</v>
      </c>
      <c r="O47" s="51" t="e">
        <f t="shared" si="30"/>
        <v>#DIV/0!</v>
      </c>
      <c r="P47" s="14"/>
    </row>
    <row r="48" spans="1:16" s="5" customFormat="1" ht="126" hidden="1">
      <c r="A48" s="23" t="s">
        <v>78</v>
      </c>
      <c r="B48" s="1" t="s">
        <v>3</v>
      </c>
      <c r="C48" s="29"/>
      <c r="D48" s="14"/>
      <c r="E48" s="9"/>
      <c r="F48" s="14"/>
      <c r="G48" s="9"/>
      <c r="H48" s="14"/>
      <c r="I48" s="9"/>
      <c r="J48" s="9"/>
      <c r="K48" s="9">
        <f t="shared" si="2"/>
        <v>0</v>
      </c>
      <c r="L48" s="40" t="str">
        <f t="shared" si="28"/>
        <v>--</v>
      </c>
      <c r="M48" s="14"/>
      <c r="N48" s="9">
        <f t="shared" si="4"/>
        <v>0</v>
      </c>
      <c r="O48" s="51" t="e">
        <f t="shared" si="30"/>
        <v>#DIV/0!</v>
      </c>
      <c r="P48" s="14"/>
    </row>
    <row r="49" spans="1:16" s="5" customFormat="1" ht="47.25">
      <c r="A49" s="23" t="s">
        <v>129</v>
      </c>
      <c r="B49" s="1" t="s">
        <v>141</v>
      </c>
      <c r="C49" s="29">
        <v>178945.77</v>
      </c>
      <c r="D49" s="14"/>
      <c r="E49" s="9"/>
      <c r="F49" s="14"/>
      <c r="G49" s="9"/>
      <c r="H49" s="14"/>
      <c r="I49" s="9">
        <v>215520.85</v>
      </c>
      <c r="J49" s="9">
        <v>215520.85</v>
      </c>
      <c r="K49" s="9">
        <f t="shared" ref="K49" si="31">C49-J49</f>
        <v>-36575.080000000016</v>
      </c>
      <c r="L49" s="40">
        <f t="shared" si="28"/>
        <v>1.2043919786424682</v>
      </c>
      <c r="M49" s="25" t="s">
        <v>168</v>
      </c>
      <c r="N49" s="9">
        <f t="shared" ref="N49" si="32">I49-J49</f>
        <v>0</v>
      </c>
      <c r="O49" s="51">
        <f t="shared" si="30"/>
        <v>1</v>
      </c>
      <c r="P49" s="14"/>
    </row>
    <row r="50" spans="1:16" s="5" customFormat="1" ht="99" hidden="1" customHeight="1">
      <c r="A50" s="23" t="s">
        <v>142</v>
      </c>
      <c r="B50" s="28" t="s">
        <v>143</v>
      </c>
      <c r="C50" s="29"/>
      <c r="D50" s="14"/>
      <c r="E50" s="9"/>
      <c r="F50" s="14"/>
      <c r="G50" s="9"/>
      <c r="H50" s="14"/>
      <c r="I50" s="9"/>
      <c r="J50" s="9"/>
      <c r="K50" s="9">
        <f>C50-J50</f>
        <v>0</v>
      </c>
      <c r="L50" s="40" t="str">
        <f t="shared" si="28"/>
        <v>--</v>
      </c>
      <c r="M50" s="14"/>
      <c r="N50" s="9">
        <f t="shared" ref="N50" si="33">I50-J50</f>
        <v>0</v>
      </c>
      <c r="O50" s="51" t="e">
        <f t="shared" si="30"/>
        <v>#DIV/0!</v>
      </c>
      <c r="P50" s="14"/>
    </row>
    <row r="51" spans="1:16" s="5" customFormat="1" ht="99" customHeight="1">
      <c r="A51" s="23" t="s">
        <v>154</v>
      </c>
      <c r="B51" s="1" t="s">
        <v>153</v>
      </c>
      <c r="C51" s="29">
        <v>0</v>
      </c>
      <c r="D51" s="14"/>
      <c r="E51" s="9"/>
      <c r="F51" s="14"/>
      <c r="G51" s="9"/>
      <c r="H51" s="14"/>
      <c r="I51" s="9">
        <v>82431111.109999999</v>
      </c>
      <c r="J51" s="9">
        <v>82424034</v>
      </c>
      <c r="K51" s="9">
        <f>C51-J51</f>
        <v>-82424034</v>
      </c>
      <c r="L51" s="40" t="str">
        <f t="shared" si="28"/>
        <v>--</v>
      </c>
      <c r="M51" s="25" t="s">
        <v>195</v>
      </c>
      <c r="N51" s="9">
        <f t="shared" ref="N51" si="34">I51-J51</f>
        <v>7077.109999999404</v>
      </c>
      <c r="O51" s="51">
        <f t="shared" si="30"/>
        <v>0.9999141451582455</v>
      </c>
      <c r="P51" s="14"/>
    </row>
    <row r="52" spans="1:16" s="5" customFormat="1" ht="141.75" customHeight="1">
      <c r="A52" s="23" t="s">
        <v>114</v>
      </c>
      <c r="B52" s="1" t="s">
        <v>115</v>
      </c>
      <c r="C52" s="29">
        <v>0</v>
      </c>
      <c r="D52" s="14"/>
      <c r="E52" s="9"/>
      <c r="F52" s="14"/>
      <c r="G52" s="9"/>
      <c r="H52" s="14"/>
      <c r="I52" s="9">
        <v>25462000</v>
      </c>
      <c r="J52" s="9">
        <v>3576916.72</v>
      </c>
      <c r="K52" s="9">
        <f t="shared" si="2"/>
        <v>-3576916.72</v>
      </c>
      <c r="L52" s="40" t="str">
        <f t="shared" si="28"/>
        <v>--</v>
      </c>
      <c r="M52" s="25" t="s">
        <v>169</v>
      </c>
      <c r="N52" s="9">
        <f t="shared" si="4"/>
        <v>21885083.280000001</v>
      </c>
      <c r="O52" s="51">
        <f t="shared" si="30"/>
        <v>0.14048058754221979</v>
      </c>
      <c r="P52" s="25" t="s">
        <v>140</v>
      </c>
    </row>
    <row r="53" spans="1:16" s="5" customFormat="1" ht="94.5" hidden="1">
      <c r="A53" s="23" t="s">
        <v>130</v>
      </c>
      <c r="B53" s="1" t="s">
        <v>131</v>
      </c>
      <c r="C53" s="29"/>
      <c r="D53" s="14"/>
      <c r="E53" s="9"/>
      <c r="F53" s="14"/>
      <c r="G53" s="9"/>
      <c r="H53" s="14"/>
      <c r="I53" s="9"/>
      <c r="J53" s="9"/>
      <c r="K53" s="9">
        <f t="shared" si="2"/>
        <v>0</v>
      </c>
      <c r="L53" s="40" t="str">
        <f t="shared" si="28"/>
        <v>--</v>
      </c>
      <c r="M53" s="14"/>
      <c r="N53" s="9">
        <f t="shared" si="4"/>
        <v>0</v>
      </c>
      <c r="O53" s="51" t="e">
        <f t="shared" si="30"/>
        <v>#DIV/0!</v>
      </c>
      <c r="P53" s="14"/>
    </row>
    <row r="54" spans="1:16" s="5" customFormat="1" ht="47.25" hidden="1">
      <c r="A54" s="23" t="s">
        <v>79</v>
      </c>
      <c r="B54" s="1" t="s">
        <v>116</v>
      </c>
      <c r="C54" s="29"/>
      <c r="D54" s="14"/>
      <c r="E54" s="9"/>
      <c r="F54" s="14"/>
      <c r="G54" s="9"/>
      <c r="H54" s="14"/>
      <c r="I54" s="9"/>
      <c r="J54" s="9"/>
      <c r="K54" s="9">
        <f t="shared" si="2"/>
        <v>0</v>
      </c>
      <c r="L54" s="40" t="str">
        <f t="shared" si="28"/>
        <v>--</v>
      </c>
      <c r="M54" s="14"/>
      <c r="N54" s="9">
        <f t="shared" si="4"/>
        <v>0</v>
      </c>
      <c r="O54" s="51" t="e">
        <f t="shared" si="30"/>
        <v>#DIV/0!</v>
      </c>
      <c r="P54" s="14"/>
    </row>
    <row r="55" spans="1:16" s="5" customFormat="1" ht="78.75">
      <c r="A55" s="23" t="s">
        <v>80</v>
      </c>
      <c r="B55" s="1" t="s">
        <v>5</v>
      </c>
      <c r="C55" s="29">
        <v>2359542.0299999998</v>
      </c>
      <c r="D55" s="14"/>
      <c r="E55" s="9"/>
      <c r="F55" s="14"/>
      <c r="G55" s="9"/>
      <c r="H55" s="14"/>
      <c r="I55" s="9">
        <v>2174408</v>
      </c>
      <c r="J55" s="9">
        <v>2174408</v>
      </c>
      <c r="K55" s="9">
        <f t="shared" si="2"/>
        <v>185134.0299999998</v>
      </c>
      <c r="L55" s="40">
        <f t="shared" si="28"/>
        <v>0.92153815119792559</v>
      </c>
      <c r="M55" s="25" t="s">
        <v>170</v>
      </c>
      <c r="N55" s="9">
        <f t="shared" si="4"/>
        <v>0</v>
      </c>
      <c r="O55" s="51">
        <f t="shared" si="30"/>
        <v>1</v>
      </c>
      <c r="P55" s="14"/>
    </row>
    <row r="56" spans="1:16" s="5" customFormat="1" ht="31.5" hidden="1">
      <c r="A56" s="23" t="s">
        <v>117</v>
      </c>
      <c r="B56" s="1" t="s">
        <v>4</v>
      </c>
      <c r="C56" s="29"/>
      <c r="D56" s="14"/>
      <c r="E56" s="9"/>
      <c r="F56" s="14"/>
      <c r="G56" s="9"/>
      <c r="H56" s="14"/>
      <c r="I56" s="9"/>
      <c r="J56" s="9"/>
      <c r="K56" s="9">
        <f t="shared" si="2"/>
        <v>0</v>
      </c>
      <c r="L56" s="40" t="str">
        <f t="shared" si="28"/>
        <v>--</v>
      </c>
      <c r="M56" s="14"/>
      <c r="N56" s="9">
        <f t="shared" si="4"/>
        <v>0</v>
      </c>
      <c r="O56" s="51" t="e">
        <f t="shared" si="30"/>
        <v>#DIV/0!</v>
      </c>
      <c r="P56" s="14"/>
    </row>
    <row r="57" spans="1:16" s="5" customFormat="1" ht="94.5">
      <c r="A57" s="23" t="s">
        <v>156</v>
      </c>
      <c r="B57" s="1" t="s">
        <v>155</v>
      </c>
      <c r="C57" s="29">
        <v>0</v>
      </c>
      <c r="D57" s="14"/>
      <c r="E57" s="9"/>
      <c r="F57" s="14"/>
      <c r="G57" s="9"/>
      <c r="H57" s="14"/>
      <c r="I57" s="9">
        <v>40816326.530000001</v>
      </c>
      <c r="J57" s="9">
        <v>40816326.530000001</v>
      </c>
      <c r="K57" s="9">
        <f t="shared" si="2"/>
        <v>-40816326.530000001</v>
      </c>
      <c r="L57" s="40" t="str">
        <f t="shared" si="28"/>
        <v>--</v>
      </c>
      <c r="M57" s="25" t="s">
        <v>168</v>
      </c>
      <c r="N57" s="9">
        <f t="shared" si="4"/>
        <v>0</v>
      </c>
      <c r="O57" s="51">
        <f t="shared" si="30"/>
        <v>1</v>
      </c>
      <c r="P57" s="14"/>
    </row>
    <row r="58" spans="1:16" s="5" customFormat="1" ht="78.75">
      <c r="A58" s="23" t="s">
        <v>81</v>
      </c>
      <c r="B58" s="1" t="s">
        <v>6</v>
      </c>
      <c r="C58" s="29">
        <v>13849499.49</v>
      </c>
      <c r="D58" s="14"/>
      <c r="E58" s="9"/>
      <c r="F58" s="14"/>
      <c r="G58" s="9"/>
      <c r="H58" s="14"/>
      <c r="I58" s="9">
        <v>11559452.16</v>
      </c>
      <c r="J58" s="9">
        <v>11559452.16</v>
      </c>
      <c r="K58" s="9">
        <f t="shared" ref="K58:K59" si="35">C58-J58</f>
        <v>2290047.33</v>
      </c>
      <c r="L58" s="40">
        <f t="shared" si="28"/>
        <v>0.83464764689485538</v>
      </c>
      <c r="M58" s="25" t="s">
        <v>170</v>
      </c>
      <c r="N58" s="9">
        <f t="shared" si="4"/>
        <v>0</v>
      </c>
      <c r="O58" s="51">
        <f t="shared" si="30"/>
        <v>1</v>
      </c>
      <c r="P58" s="14"/>
    </row>
    <row r="59" spans="1:16" s="5" customFormat="1" ht="47.25" hidden="1">
      <c r="A59" s="23" t="s">
        <v>132</v>
      </c>
      <c r="B59" s="28" t="s">
        <v>133</v>
      </c>
      <c r="C59" s="29"/>
      <c r="D59" s="14"/>
      <c r="E59" s="9"/>
      <c r="F59" s="14"/>
      <c r="G59" s="9"/>
      <c r="H59" s="14"/>
      <c r="I59" s="9"/>
      <c r="J59" s="9"/>
      <c r="K59" s="9">
        <f t="shared" si="35"/>
        <v>0</v>
      </c>
      <c r="L59" s="40" t="str">
        <f t="shared" si="28"/>
        <v>--</v>
      </c>
      <c r="M59" s="14"/>
      <c r="N59" s="9">
        <f t="shared" si="4"/>
        <v>0</v>
      </c>
      <c r="O59" s="51" t="e">
        <f t="shared" si="30"/>
        <v>#DIV/0!</v>
      </c>
      <c r="P59" s="14"/>
    </row>
    <row r="60" spans="1:16" s="5" customFormat="1" ht="47.25">
      <c r="A60" s="23" t="s">
        <v>82</v>
      </c>
      <c r="B60" s="1" t="s">
        <v>7</v>
      </c>
      <c r="C60" s="29">
        <v>91015427.260000005</v>
      </c>
      <c r="D60" s="14"/>
      <c r="E60" s="9"/>
      <c r="F60" s="14"/>
      <c r="G60" s="9"/>
      <c r="H60" s="14"/>
      <c r="I60" s="9">
        <v>72429245.310000002</v>
      </c>
      <c r="J60" s="9">
        <v>70982963.75</v>
      </c>
      <c r="K60" s="9">
        <f t="shared" si="2"/>
        <v>20032463.510000005</v>
      </c>
      <c r="L60" s="40">
        <f t="shared" si="28"/>
        <v>0.77990035191754803</v>
      </c>
      <c r="M60" s="25" t="s">
        <v>140</v>
      </c>
      <c r="N60" s="9">
        <f t="shared" si="4"/>
        <v>1446281.5600000024</v>
      </c>
      <c r="O60" s="51">
        <f t="shared" si="30"/>
        <v>0.98003180132818091</v>
      </c>
      <c r="P60" s="14"/>
    </row>
    <row r="61" spans="1:16" s="12" customFormat="1" ht="31.5">
      <c r="A61" s="10" t="s">
        <v>14</v>
      </c>
      <c r="B61" s="2" t="s">
        <v>8</v>
      </c>
      <c r="C61" s="11">
        <f>SUM(C62:C71)</f>
        <v>673180022.48000002</v>
      </c>
      <c r="D61" s="11">
        <f t="shared" ref="D61:J61" si="36">SUM(D62:D71)</f>
        <v>0</v>
      </c>
      <c r="E61" s="11">
        <f t="shared" si="36"/>
        <v>0</v>
      </c>
      <c r="F61" s="11">
        <f t="shared" si="36"/>
        <v>0</v>
      </c>
      <c r="G61" s="11">
        <f t="shared" si="36"/>
        <v>0</v>
      </c>
      <c r="H61" s="11">
        <f t="shared" si="36"/>
        <v>0</v>
      </c>
      <c r="I61" s="11">
        <f t="shared" si="36"/>
        <v>644610751.80999994</v>
      </c>
      <c r="J61" s="11">
        <f t="shared" si="36"/>
        <v>641185841.49000001</v>
      </c>
      <c r="K61" s="11">
        <f t="shared" si="2"/>
        <v>31994180.99000001</v>
      </c>
      <c r="L61" s="41">
        <f t="shared" si="19"/>
        <v>0.95247306824089462</v>
      </c>
      <c r="M61" s="15"/>
      <c r="N61" s="11">
        <f t="shared" si="4"/>
        <v>3424910.3199999332</v>
      </c>
      <c r="O61" s="52">
        <f t="shared" si="5"/>
        <v>0.99468685511313126</v>
      </c>
      <c r="P61" s="15"/>
    </row>
    <row r="62" spans="1:16" s="5" customFormat="1" ht="47.25">
      <c r="A62" s="23" t="s">
        <v>83</v>
      </c>
      <c r="B62" s="3" t="s">
        <v>11</v>
      </c>
      <c r="C62" s="29">
        <v>597673957.48000002</v>
      </c>
      <c r="D62" s="14"/>
      <c r="E62" s="9"/>
      <c r="F62" s="14"/>
      <c r="G62" s="9"/>
      <c r="H62" s="14"/>
      <c r="I62" s="9">
        <v>573207507.80999994</v>
      </c>
      <c r="J62" s="9">
        <v>569810928.5</v>
      </c>
      <c r="K62" s="9">
        <f t="shared" si="2"/>
        <v>27863028.980000019</v>
      </c>
      <c r="L62" s="40">
        <f t="shared" si="19"/>
        <v>0.95338088830659418</v>
      </c>
      <c r="M62" s="14"/>
      <c r="N62" s="9">
        <f t="shared" si="4"/>
        <v>3396579.3099999428</v>
      </c>
      <c r="O62" s="51">
        <f t="shared" si="5"/>
        <v>0.99407443331826384</v>
      </c>
      <c r="P62" s="14"/>
    </row>
    <row r="63" spans="1:16" s="5" customFormat="1" ht="94.5">
      <c r="A63" s="23" t="s">
        <v>84</v>
      </c>
      <c r="B63" s="1" t="s">
        <v>18</v>
      </c>
      <c r="C63" s="29">
        <v>9535209</v>
      </c>
      <c r="D63" s="14"/>
      <c r="E63" s="9"/>
      <c r="F63" s="14"/>
      <c r="G63" s="9"/>
      <c r="H63" s="14"/>
      <c r="I63" s="9">
        <v>9535209</v>
      </c>
      <c r="J63" s="9">
        <v>9535209</v>
      </c>
      <c r="K63" s="9">
        <f t="shared" ref="K63:K71" si="37">C63-J63</f>
        <v>0</v>
      </c>
      <c r="L63" s="40">
        <f t="shared" si="19"/>
        <v>1</v>
      </c>
      <c r="M63" s="14"/>
      <c r="N63" s="9">
        <f t="shared" ref="N63:N71" si="38">I63-J63</f>
        <v>0</v>
      </c>
      <c r="O63" s="51">
        <f t="shared" ref="O63:O71" si="39">J63/I63</f>
        <v>1</v>
      </c>
      <c r="P63" s="14"/>
    </row>
    <row r="64" spans="1:16" s="5" customFormat="1" ht="78.75">
      <c r="A64" s="26" t="s">
        <v>118</v>
      </c>
      <c r="B64" s="1" t="s">
        <v>119</v>
      </c>
      <c r="C64" s="29">
        <v>27242460</v>
      </c>
      <c r="D64" s="14"/>
      <c r="E64" s="9"/>
      <c r="F64" s="14"/>
      <c r="G64" s="9"/>
      <c r="H64" s="14"/>
      <c r="I64" s="9">
        <v>26272000</v>
      </c>
      <c r="J64" s="9">
        <v>26271999.989999998</v>
      </c>
      <c r="K64" s="9">
        <f t="shared" si="37"/>
        <v>970460.01000000164</v>
      </c>
      <c r="L64" s="40">
        <f t="shared" si="19"/>
        <v>0.96437693181893258</v>
      </c>
      <c r="M64" s="14"/>
      <c r="N64" s="9">
        <f t="shared" si="38"/>
        <v>1.0000001639127731E-2</v>
      </c>
      <c r="O64" s="51">
        <f t="shared" si="39"/>
        <v>0.99999999961936659</v>
      </c>
      <c r="P64" s="14"/>
    </row>
    <row r="65" spans="1:16" s="5" customFormat="1" ht="78.75">
      <c r="A65" s="23" t="s">
        <v>85</v>
      </c>
      <c r="B65" s="1" t="s">
        <v>19</v>
      </c>
      <c r="C65" s="29">
        <v>8667</v>
      </c>
      <c r="D65" s="14"/>
      <c r="E65" s="9"/>
      <c r="F65" s="14"/>
      <c r="G65" s="9"/>
      <c r="H65" s="14"/>
      <c r="I65" s="9">
        <v>31671</v>
      </c>
      <c r="J65" s="9">
        <v>3340</v>
      </c>
      <c r="K65" s="9">
        <f t="shared" si="37"/>
        <v>5327</v>
      </c>
      <c r="L65" s="40">
        <f t="shared" si="19"/>
        <v>0.38536979346948197</v>
      </c>
      <c r="M65" s="25" t="s">
        <v>140</v>
      </c>
      <c r="N65" s="9">
        <f t="shared" si="38"/>
        <v>28331</v>
      </c>
      <c r="O65" s="51">
        <f t="shared" si="39"/>
        <v>0.10545925294433393</v>
      </c>
      <c r="P65" s="25" t="s">
        <v>140</v>
      </c>
    </row>
    <row r="66" spans="1:16" s="5" customFormat="1" hidden="1">
      <c r="A66" s="23"/>
      <c r="B66" s="1"/>
      <c r="C66" s="29"/>
      <c r="D66" s="14"/>
      <c r="E66" s="9"/>
      <c r="F66" s="14"/>
      <c r="G66" s="9"/>
      <c r="H66" s="14"/>
      <c r="I66" s="9"/>
      <c r="J66" s="9"/>
      <c r="K66" s="9">
        <f t="shared" si="37"/>
        <v>0</v>
      </c>
      <c r="L66" s="40" t="str">
        <f t="shared" si="19"/>
        <v>--</v>
      </c>
      <c r="M66" s="14"/>
      <c r="N66" s="9">
        <f t="shared" si="38"/>
        <v>0</v>
      </c>
      <c r="O66" s="59" t="s">
        <v>109</v>
      </c>
      <c r="P66" s="14"/>
    </row>
    <row r="67" spans="1:16" s="5" customFormat="1" ht="78.75">
      <c r="A67" s="23" t="s">
        <v>87</v>
      </c>
      <c r="B67" s="1" t="s">
        <v>10</v>
      </c>
      <c r="C67" s="29">
        <v>31732200</v>
      </c>
      <c r="D67" s="14"/>
      <c r="E67" s="9"/>
      <c r="F67" s="14"/>
      <c r="G67" s="9"/>
      <c r="H67" s="14"/>
      <c r="I67" s="9">
        <v>28119700</v>
      </c>
      <c r="J67" s="9">
        <v>28119700</v>
      </c>
      <c r="K67" s="9">
        <f t="shared" si="37"/>
        <v>3612500</v>
      </c>
      <c r="L67" s="40">
        <f t="shared" si="19"/>
        <v>0.88615664845173037</v>
      </c>
      <c r="M67" s="25" t="s">
        <v>140</v>
      </c>
      <c r="N67" s="9">
        <f t="shared" si="38"/>
        <v>0</v>
      </c>
      <c r="O67" s="51">
        <f t="shared" si="39"/>
        <v>1</v>
      </c>
      <c r="P67" s="14"/>
    </row>
    <row r="68" spans="1:16" s="5" customFormat="1" hidden="1">
      <c r="A68" s="23"/>
      <c r="B68" s="1"/>
      <c r="C68" s="29"/>
      <c r="D68" s="14"/>
      <c r="E68" s="9"/>
      <c r="F68" s="14"/>
      <c r="G68" s="9"/>
      <c r="H68" s="14"/>
      <c r="I68" s="9"/>
      <c r="J68" s="9"/>
      <c r="K68" s="9">
        <f t="shared" si="37"/>
        <v>0</v>
      </c>
      <c r="L68" s="40" t="str">
        <f t="shared" si="19"/>
        <v>--</v>
      </c>
      <c r="M68" s="14"/>
      <c r="N68" s="9">
        <f t="shared" si="38"/>
        <v>0</v>
      </c>
      <c r="O68" s="51" t="e">
        <f t="shared" si="39"/>
        <v>#DIV/0!</v>
      </c>
      <c r="P68" s="14"/>
    </row>
    <row r="69" spans="1:16" s="5" customFormat="1" ht="47.25">
      <c r="A69" s="23" t="s">
        <v>86</v>
      </c>
      <c r="B69" s="1" t="s">
        <v>9</v>
      </c>
      <c r="C69" s="29">
        <v>3065523</v>
      </c>
      <c r="D69" s="14"/>
      <c r="E69" s="9"/>
      <c r="F69" s="14"/>
      <c r="G69" s="9"/>
      <c r="H69" s="14"/>
      <c r="I69" s="9">
        <v>2944425</v>
      </c>
      <c r="J69" s="9">
        <v>2944425</v>
      </c>
      <c r="K69" s="9">
        <f t="shared" si="37"/>
        <v>121098</v>
      </c>
      <c r="L69" s="40">
        <f t="shared" si="19"/>
        <v>0.96049678961795426</v>
      </c>
      <c r="M69" s="14"/>
      <c r="N69" s="9">
        <f t="shared" si="38"/>
        <v>0</v>
      </c>
      <c r="O69" s="51">
        <f t="shared" si="39"/>
        <v>1</v>
      </c>
      <c r="P69" s="14"/>
    </row>
    <row r="70" spans="1:16" s="5" customFormat="1" ht="31.5">
      <c r="A70" s="23" t="s">
        <v>120</v>
      </c>
      <c r="B70" s="1" t="s">
        <v>121</v>
      </c>
      <c r="C70" s="29">
        <v>3005699</v>
      </c>
      <c r="D70" s="14"/>
      <c r="E70" s="9"/>
      <c r="F70" s="14"/>
      <c r="G70" s="9"/>
      <c r="H70" s="14"/>
      <c r="I70" s="9">
        <v>2977612</v>
      </c>
      <c r="J70" s="9">
        <v>2977612</v>
      </c>
      <c r="K70" s="9">
        <f t="shared" si="37"/>
        <v>28087</v>
      </c>
      <c r="L70" s="40">
        <f t="shared" si="19"/>
        <v>0.99065541825711756</v>
      </c>
      <c r="M70" s="14"/>
      <c r="N70" s="9">
        <f t="shared" si="38"/>
        <v>0</v>
      </c>
      <c r="O70" s="51">
        <f t="shared" si="39"/>
        <v>1</v>
      </c>
      <c r="P70" s="14"/>
    </row>
    <row r="71" spans="1:16" s="5" customFormat="1" ht="47.25">
      <c r="A71" s="23" t="s">
        <v>122</v>
      </c>
      <c r="B71" s="1" t="s">
        <v>123</v>
      </c>
      <c r="C71" s="29">
        <v>916307</v>
      </c>
      <c r="D71" s="14"/>
      <c r="E71" s="9"/>
      <c r="F71" s="14"/>
      <c r="G71" s="9"/>
      <c r="H71" s="14"/>
      <c r="I71" s="9">
        <v>1522627</v>
      </c>
      <c r="J71" s="9">
        <v>1522627</v>
      </c>
      <c r="K71" s="9">
        <f t="shared" si="37"/>
        <v>-606320</v>
      </c>
      <c r="L71" s="40">
        <f t="shared" si="19"/>
        <v>1.6616996268717799</v>
      </c>
      <c r="M71" s="25" t="s">
        <v>175</v>
      </c>
      <c r="N71" s="9">
        <f t="shared" si="38"/>
        <v>0</v>
      </c>
      <c r="O71" s="51">
        <f t="shared" si="39"/>
        <v>1</v>
      </c>
      <c r="P71" s="14"/>
    </row>
    <row r="72" spans="1:16" s="12" customFormat="1">
      <c r="A72" s="10" t="s">
        <v>15</v>
      </c>
      <c r="B72" s="2" t="s">
        <v>12</v>
      </c>
      <c r="C72" s="30">
        <f>SUM(C73:C77)</f>
        <v>31847240.100000001</v>
      </c>
      <c r="D72" s="30">
        <f t="shared" ref="D72:K72" si="40">SUM(D73:D77)</f>
        <v>0</v>
      </c>
      <c r="E72" s="30">
        <f t="shared" si="40"/>
        <v>0</v>
      </c>
      <c r="F72" s="30">
        <f t="shared" si="40"/>
        <v>0</v>
      </c>
      <c r="G72" s="30">
        <f t="shared" si="40"/>
        <v>0</v>
      </c>
      <c r="H72" s="30">
        <f t="shared" si="40"/>
        <v>0</v>
      </c>
      <c r="I72" s="30">
        <f t="shared" si="40"/>
        <v>66151666.799999997</v>
      </c>
      <c r="J72" s="30">
        <f t="shared" si="40"/>
        <v>66151666.799999997</v>
      </c>
      <c r="K72" s="30">
        <f t="shared" si="40"/>
        <v>-34304426.700000003</v>
      </c>
      <c r="L72" s="41">
        <f t="shared" si="19"/>
        <v>2.0771554016073122</v>
      </c>
      <c r="M72" s="15"/>
      <c r="N72" s="11">
        <f t="shared" si="4"/>
        <v>0</v>
      </c>
      <c r="O72" s="52">
        <f t="shared" si="5"/>
        <v>1</v>
      </c>
      <c r="P72" s="15"/>
    </row>
    <row r="73" spans="1:16" s="5" customFormat="1" ht="220.5">
      <c r="A73" s="23" t="s">
        <v>160</v>
      </c>
      <c r="B73" s="1" t="s">
        <v>159</v>
      </c>
      <c r="C73" s="29">
        <v>0</v>
      </c>
      <c r="D73" s="14"/>
      <c r="E73" s="9"/>
      <c r="F73" s="14"/>
      <c r="G73" s="9"/>
      <c r="H73" s="14"/>
      <c r="I73" s="9">
        <v>312480</v>
      </c>
      <c r="J73" s="9">
        <v>312480</v>
      </c>
      <c r="K73" s="9">
        <f t="shared" si="2"/>
        <v>-312480</v>
      </c>
      <c r="L73" s="40" t="str">
        <f t="shared" si="19"/>
        <v>--</v>
      </c>
      <c r="M73" s="25" t="s">
        <v>171</v>
      </c>
      <c r="N73" s="9">
        <f t="shared" si="4"/>
        <v>0</v>
      </c>
      <c r="O73" s="51">
        <f t="shared" si="5"/>
        <v>1</v>
      </c>
      <c r="P73" s="14"/>
    </row>
    <row r="74" spans="1:16" s="5" customFormat="1" ht="110.25">
      <c r="A74" s="23" t="s">
        <v>145</v>
      </c>
      <c r="B74" s="28" t="s">
        <v>144</v>
      </c>
      <c r="C74" s="29">
        <v>2597240.1</v>
      </c>
      <c r="D74" s="14"/>
      <c r="E74" s="9"/>
      <c r="F74" s="14"/>
      <c r="G74" s="9"/>
      <c r="H74" s="14"/>
      <c r="I74" s="9">
        <v>3034438.8</v>
      </c>
      <c r="J74" s="9">
        <v>3034438.8</v>
      </c>
      <c r="K74" s="9">
        <f t="shared" si="2"/>
        <v>-437198.69999999972</v>
      </c>
      <c r="L74" s="40">
        <f t="shared" si="19"/>
        <v>1.1683320306043325</v>
      </c>
      <c r="M74" s="25" t="s">
        <v>172</v>
      </c>
      <c r="N74" s="9">
        <f t="shared" si="4"/>
        <v>0</v>
      </c>
      <c r="O74" s="51">
        <f t="shared" si="5"/>
        <v>1</v>
      </c>
      <c r="P74" s="14"/>
    </row>
    <row r="75" spans="1:16" s="5" customFormat="1" ht="157.5">
      <c r="A75" s="23" t="s">
        <v>88</v>
      </c>
      <c r="B75" s="1" t="s">
        <v>161</v>
      </c>
      <c r="C75" s="29">
        <v>29250000</v>
      </c>
      <c r="D75" s="14"/>
      <c r="E75" s="9"/>
      <c r="F75" s="14"/>
      <c r="G75" s="9"/>
      <c r="H75" s="14"/>
      <c r="I75" s="9">
        <v>48101040</v>
      </c>
      <c r="J75" s="9">
        <v>48101040</v>
      </c>
      <c r="K75" s="9">
        <f t="shared" si="2"/>
        <v>-18851040</v>
      </c>
      <c r="L75" s="40">
        <f t="shared" si="19"/>
        <v>1.6444799999999999</v>
      </c>
      <c r="M75" s="25" t="s">
        <v>173</v>
      </c>
      <c r="N75" s="9">
        <f t="shared" si="4"/>
        <v>0</v>
      </c>
      <c r="O75" s="51">
        <f t="shared" si="5"/>
        <v>1</v>
      </c>
      <c r="P75" s="14"/>
    </row>
    <row r="76" spans="1:16" s="5" customFormat="1" ht="63" hidden="1">
      <c r="A76" s="23" t="s">
        <v>134</v>
      </c>
      <c r="B76" s="28" t="s">
        <v>135</v>
      </c>
      <c r="C76" s="29"/>
      <c r="D76" s="14"/>
      <c r="E76" s="9"/>
      <c r="F76" s="14"/>
      <c r="G76" s="9"/>
      <c r="H76" s="14"/>
      <c r="I76" s="9"/>
      <c r="J76" s="9"/>
      <c r="K76" s="9">
        <f t="shared" si="2"/>
        <v>0</v>
      </c>
      <c r="L76" s="40" t="str">
        <f t="shared" si="19"/>
        <v>--</v>
      </c>
      <c r="M76" s="14"/>
      <c r="N76" s="9">
        <f t="shared" si="4"/>
        <v>0</v>
      </c>
      <c r="O76" s="51" t="e">
        <f t="shared" si="5"/>
        <v>#DIV/0!</v>
      </c>
      <c r="P76" s="14"/>
    </row>
    <row r="77" spans="1:16" s="5" customFormat="1" ht="63">
      <c r="A77" s="23" t="s">
        <v>147</v>
      </c>
      <c r="B77" s="28" t="s">
        <v>146</v>
      </c>
      <c r="C77" s="29">
        <v>0</v>
      </c>
      <c r="D77" s="14"/>
      <c r="E77" s="9"/>
      <c r="F77" s="14"/>
      <c r="G77" s="9"/>
      <c r="H77" s="14"/>
      <c r="I77" s="9">
        <v>14703708</v>
      </c>
      <c r="J77" s="9">
        <v>14703708</v>
      </c>
      <c r="K77" s="9">
        <f t="shared" ref="K77" si="41">C77-J77</f>
        <v>-14703708</v>
      </c>
      <c r="L77" s="40" t="str">
        <f t="shared" si="19"/>
        <v>--</v>
      </c>
      <c r="M77" s="25" t="s">
        <v>196</v>
      </c>
      <c r="N77" s="9">
        <f t="shared" ref="N77" si="42">I77-J77</f>
        <v>0</v>
      </c>
      <c r="O77" s="51">
        <f t="shared" ref="O77" si="43">J77/I77</f>
        <v>1</v>
      </c>
      <c r="P77" s="14"/>
    </row>
    <row r="78" spans="1:16" s="12" customFormat="1" ht="73.5" customHeight="1">
      <c r="A78" s="10" t="s">
        <v>103</v>
      </c>
      <c r="B78" s="2" t="s">
        <v>102</v>
      </c>
      <c r="C78" s="30">
        <f>C79</f>
        <v>0</v>
      </c>
      <c r="D78" s="11">
        <f t="shared" ref="D78:J78" si="44">D79</f>
        <v>0</v>
      </c>
      <c r="E78" s="11">
        <f t="shared" si="44"/>
        <v>0</v>
      </c>
      <c r="F78" s="11">
        <f t="shared" si="44"/>
        <v>0</v>
      </c>
      <c r="G78" s="11">
        <f t="shared" si="44"/>
        <v>0</v>
      </c>
      <c r="H78" s="11">
        <f t="shared" si="44"/>
        <v>0</v>
      </c>
      <c r="I78" s="11">
        <f t="shared" si="44"/>
        <v>0</v>
      </c>
      <c r="J78" s="11">
        <f t="shared" si="44"/>
        <v>-5720655.7800000003</v>
      </c>
      <c r="K78" s="11">
        <f t="shared" si="2"/>
        <v>5720655.7800000003</v>
      </c>
      <c r="L78" s="41" t="str">
        <f t="shared" si="19"/>
        <v>--</v>
      </c>
      <c r="M78" s="15"/>
      <c r="N78" s="11">
        <f t="shared" si="4"/>
        <v>5720655.7800000003</v>
      </c>
      <c r="O78" s="60" t="s">
        <v>109</v>
      </c>
      <c r="P78" s="15"/>
    </row>
    <row r="79" spans="1:16" s="5" customFormat="1" ht="63">
      <c r="A79" s="8" t="s">
        <v>104</v>
      </c>
      <c r="B79" s="1" t="s">
        <v>105</v>
      </c>
      <c r="C79" s="9">
        <v>0</v>
      </c>
      <c r="D79" s="14"/>
      <c r="E79" s="9"/>
      <c r="F79" s="14"/>
      <c r="G79" s="9"/>
      <c r="H79" s="14"/>
      <c r="I79" s="9">
        <v>0</v>
      </c>
      <c r="J79" s="9">
        <v>-5720655.7800000003</v>
      </c>
      <c r="K79" s="9">
        <f t="shared" si="2"/>
        <v>5720655.7800000003</v>
      </c>
      <c r="L79" s="40" t="str">
        <f t="shared" si="19"/>
        <v>--</v>
      </c>
      <c r="M79" s="25" t="s">
        <v>174</v>
      </c>
      <c r="N79" s="25">
        <f t="shared" si="4"/>
        <v>5720655.7800000003</v>
      </c>
      <c r="O79" s="37" t="s">
        <v>109</v>
      </c>
      <c r="P79" s="25" t="s">
        <v>174</v>
      </c>
    </row>
    <row r="80" spans="1:16">
      <c r="A80" s="6"/>
      <c r="B80" s="6"/>
    </row>
    <row r="81" spans="1:2">
      <c r="A81" s="6"/>
      <c r="B81" s="6"/>
    </row>
  </sheetData>
  <mergeCells count="9">
    <mergeCell ref="A1:O1"/>
    <mergeCell ref="C3:I3"/>
    <mergeCell ref="A3:A4"/>
    <mergeCell ref="B3:B4"/>
    <mergeCell ref="P3:P4"/>
    <mergeCell ref="K3:L3"/>
    <mergeCell ref="N3:O3"/>
    <mergeCell ref="M3:M4"/>
    <mergeCell ref="J3:J4"/>
  </mergeCells>
  <pageMargins left="0.35433070866141736" right="0.31496062992125984" top="0.74803149606299213" bottom="0.74803149606299213" header="0.31496062992125984" footer="0.31496062992125984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Пшоняк</dc:creator>
  <cp:lastModifiedBy>Pshonyak</cp:lastModifiedBy>
  <cp:lastPrinted>2025-04-03T07:14:19Z</cp:lastPrinted>
  <dcterms:created xsi:type="dcterms:W3CDTF">2021-04-06T05:25:08Z</dcterms:created>
  <dcterms:modified xsi:type="dcterms:W3CDTF">2025-04-21T02:44:07Z</dcterms:modified>
</cp:coreProperties>
</file>