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390" windowHeight="862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</definedNames>
  <calcPr calcId="124519"/>
</workbook>
</file>

<file path=xl/calcChain.xml><?xml version="1.0" encoding="utf-8"?>
<calcChain xmlns="http://schemas.openxmlformats.org/spreadsheetml/2006/main">
  <c r="O27" i="1"/>
  <c r="R8"/>
  <c r="R9"/>
  <c r="R10"/>
  <c r="R11"/>
  <c r="R12"/>
  <c r="R13"/>
  <c r="R14"/>
  <c r="R15"/>
  <c r="R17"/>
  <c r="R19"/>
  <c r="R20"/>
  <c r="R22"/>
  <c r="R23"/>
  <c r="R24"/>
  <c r="R25"/>
  <c r="R26"/>
  <c r="R27"/>
  <c r="R29"/>
  <c r="R30"/>
  <c r="R31"/>
  <c r="R32"/>
  <c r="R34"/>
  <c r="R36"/>
  <c r="R37"/>
  <c r="R38"/>
  <c r="R39"/>
  <c r="R40"/>
  <c r="R41"/>
  <c r="R43"/>
  <c r="R44"/>
  <c r="R46"/>
  <c r="R47"/>
  <c r="R48"/>
  <c r="R49"/>
  <c r="R51"/>
  <c r="R52"/>
  <c r="R54"/>
  <c r="S8" l="1"/>
  <c r="S9"/>
  <c r="S10"/>
  <c r="S11"/>
  <c r="S12"/>
  <c r="S13"/>
  <c r="S14"/>
  <c r="S15"/>
  <c r="S17"/>
  <c r="S19"/>
  <c r="S20"/>
  <c r="S22"/>
  <c r="S23"/>
  <c r="S24"/>
  <c r="S25"/>
  <c r="S26"/>
  <c r="S27"/>
  <c r="S29"/>
  <c r="S30"/>
  <c r="S31"/>
  <c r="S32"/>
  <c r="S34"/>
  <c r="S36"/>
  <c r="S37"/>
  <c r="S38"/>
  <c r="S39"/>
  <c r="S40"/>
  <c r="S41"/>
  <c r="S43"/>
  <c r="S44"/>
  <c r="S46"/>
  <c r="S47"/>
  <c r="S48"/>
  <c r="S49"/>
  <c r="S51"/>
  <c r="S52"/>
  <c r="S54"/>
  <c r="I31"/>
  <c r="I30"/>
  <c r="I23"/>
  <c r="I14"/>
  <c r="J53"/>
  <c r="J50"/>
  <c r="J45"/>
  <c r="J42"/>
  <c r="J35"/>
  <c r="J33"/>
  <c r="J28"/>
  <c r="J21"/>
  <c r="J18"/>
  <c r="J16"/>
  <c r="J7"/>
  <c r="M23"/>
  <c r="C45"/>
  <c r="I45"/>
  <c r="K45"/>
  <c r="S45" s="1"/>
  <c r="D45"/>
  <c r="E45"/>
  <c r="O49"/>
  <c r="P49"/>
  <c r="L49"/>
  <c r="M49"/>
  <c r="O52"/>
  <c r="P52"/>
  <c r="L52"/>
  <c r="M52"/>
  <c r="D50"/>
  <c r="E50"/>
  <c r="F50"/>
  <c r="G50"/>
  <c r="H50"/>
  <c r="I50"/>
  <c r="K50"/>
  <c r="S50" s="1"/>
  <c r="C50"/>
  <c r="D53"/>
  <c r="E53"/>
  <c r="F53"/>
  <c r="G53"/>
  <c r="H53"/>
  <c r="I53"/>
  <c r="K53"/>
  <c r="S53" s="1"/>
  <c r="C53"/>
  <c r="R50" l="1"/>
  <c r="R53"/>
  <c r="R45"/>
  <c r="J6"/>
  <c r="L50"/>
  <c r="M25" l="1"/>
  <c r="O32"/>
  <c r="L25"/>
  <c r="O25"/>
  <c r="P25"/>
  <c r="L12"/>
  <c r="M34" l="1"/>
  <c r="L8" l="1"/>
  <c r="M8"/>
  <c r="O8"/>
  <c r="P8"/>
  <c r="L9"/>
  <c r="M9"/>
  <c r="O9"/>
  <c r="P9"/>
  <c r="L10"/>
  <c r="M10"/>
  <c r="O10"/>
  <c r="P10"/>
  <c r="L11"/>
  <c r="M11"/>
  <c r="O11"/>
  <c r="P11"/>
  <c r="M12"/>
  <c r="O12"/>
  <c r="P12"/>
  <c r="L13"/>
  <c r="O13"/>
  <c r="P13"/>
  <c r="L14"/>
  <c r="M14"/>
  <c r="O14"/>
  <c r="P14"/>
  <c r="L15"/>
  <c r="M15"/>
  <c r="O15"/>
  <c r="P15"/>
  <c r="O20" l="1"/>
  <c r="P20"/>
  <c r="M20"/>
  <c r="L20"/>
  <c r="D18"/>
  <c r="E18"/>
  <c r="F18"/>
  <c r="G18"/>
  <c r="H18"/>
  <c r="I18"/>
  <c r="K18"/>
  <c r="C18"/>
  <c r="S18" l="1"/>
  <c r="R18"/>
  <c r="O17"/>
  <c r="P17"/>
  <c r="O18"/>
  <c r="O19"/>
  <c r="P19"/>
  <c r="O22"/>
  <c r="P22"/>
  <c r="O23"/>
  <c r="P23"/>
  <c r="O24"/>
  <c r="P24"/>
  <c r="O26"/>
  <c r="P26"/>
  <c r="P27"/>
  <c r="O29"/>
  <c r="P29"/>
  <c r="O30"/>
  <c r="P30"/>
  <c r="O31"/>
  <c r="P31"/>
  <c r="P32"/>
  <c r="O34"/>
  <c r="P34"/>
  <c r="O36"/>
  <c r="P36"/>
  <c r="O37"/>
  <c r="P37"/>
  <c r="O38"/>
  <c r="P38"/>
  <c r="O39"/>
  <c r="P39"/>
  <c r="O40"/>
  <c r="P40"/>
  <c r="O41"/>
  <c r="P41"/>
  <c r="O43"/>
  <c r="P43"/>
  <c r="O44"/>
  <c r="P44"/>
  <c r="O46"/>
  <c r="P46"/>
  <c r="O47"/>
  <c r="P47"/>
  <c r="O48"/>
  <c r="P48"/>
  <c r="O51"/>
  <c r="P51"/>
  <c r="O54"/>
  <c r="P54"/>
  <c r="O55"/>
  <c r="P55"/>
  <c r="O57"/>
  <c r="P57"/>
  <c r="L17"/>
  <c r="M17"/>
  <c r="M19"/>
  <c r="L22"/>
  <c r="M22"/>
  <c r="L23"/>
  <c r="L24"/>
  <c r="M24"/>
  <c r="L26"/>
  <c r="M26"/>
  <c r="L27"/>
  <c r="M27"/>
  <c r="L29"/>
  <c r="M29"/>
  <c r="L30"/>
  <c r="M30"/>
  <c r="L31"/>
  <c r="M31"/>
  <c r="L32"/>
  <c r="M32"/>
  <c r="L34"/>
  <c r="L36"/>
  <c r="M36"/>
  <c r="L37"/>
  <c r="M37"/>
  <c r="L38"/>
  <c r="M38"/>
  <c r="L39"/>
  <c r="M39"/>
  <c r="L40"/>
  <c r="M40"/>
  <c r="L41"/>
  <c r="M41"/>
  <c r="L43"/>
  <c r="M43"/>
  <c r="L44"/>
  <c r="M44"/>
  <c r="L46"/>
  <c r="M46"/>
  <c r="L47"/>
  <c r="M47"/>
  <c r="L48"/>
  <c r="M48"/>
  <c r="L51"/>
  <c r="M51"/>
  <c r="L54"/>
  <c r="M54"/>
  <c r="L55"/>
  <c r="M55"/>
  <c r="L57"/>
  <c r="M57"/>
  <c r="K56"/>
  <c r="K42"/>
  <c r="K35"/>
  <c r="K33"/>
  <c r="K28"/>
  <c r="K21"/>
  <c r="P18"/>
  <c r="K16"/>
  <c r="K7"/>
  <c r="I56"/>
  <c r="H56"/>
  <c r="G56"/>
  <c r="F56"/>
  <c r="E56"/>
  <c r="D56"/>
  <c r="C56"/>
  <c r="L53"/>
  <c r="I42"/>
  <c r="H42"/>
  <c r="G42"/>
  <c r="F42"/>
  <c r="E42"/>
  <c r="D42"/>
  <c r="C42"/>
  <c r="I35"/>
  <c r="H35"/>
  <c r="G35"/>
  <c r="F35"/>
  <c r="E35"/>
  <c r="D35"/>
  <c r="C35"/>
  <c r="I33"/>
  <c r="O33" s="1"/>
  <c r="H33"/>
  <c r="G33"/>
  <c r="F33"/>
  <c r="E33"/>
  <c r="D33"/>
  <c r="C33"/>
  <c r="I28"/>
  <c r="H28"/>
  <c r="G28"/>
  <c r="F28"/>
  <c r="E28"/>
  <c r="D28"/>
  <c r="C28"/>
  <c r="I21"/>
  <c r="H21"/>
  <c r="G21"/>
  <c r="F21"/>
  <c r="E21"/>
  <c r="D21"/>
  <c r="C21"/>
  <c r="L18"/>
  <c r="I16"/>
  <c r="H16"/>
  <c r="G16"/>
  <c r="F16"/>
  <c r="E16"/>
  <c r="D16"/>
  <c r="C16"/>
  <c r="I7"/>
  <c r="H7"/>
  <c r="G7"/>
  <c r="F7"/>
  <c r="E7"/>
  <c r="D7"/>
  <c r="D6" s="1"/>
  <c r="C7"/>
  <c r="S42" l="1"/>
  <c r="R42"/>
  <c r="S35"/>
  <c r="R35"/>
  <c r="C6"/>
  <c r="S16"/>
  <c r="R16"/>
  <c r="S33"/>
  <c r="R33"/>
  <c r="S21"/>
  <c r="R21"/>
  <c r="S7"/>
  <c r="R7"/>
  <c r="S28"/>
  <c r="R28"/>
  <c r="E6"/>
  <c r="P45"/>
  <c r="H45"/>
  <c r="H6" s="1"/>
  <c r="G45"/>
  <c r="G6" s="1"/>
  <c r="F45"/>
  <c r="M45"/>
  <c r="O50"/>
  <c r="O42"/>
  <c r="L35"/>
  <c r="O28"/>
  <c r="O21"/>
  <c r="F6"/>
  <c r="O7"/>
  <c r="O53"/>
  <c r="O16"/>
  <c r="L7"/>
  <c r="O35"/>
  <c r="P28"/>
  <c r="P16"/>
  <c r="P42"/>
  <c r="P53"/>
  <c r="P50"/>
  <c r="L45"/>
  <c r="P35"/>
  <c r="P33"/>
  <c r="L28"/>
  <c r="P21"/>
  <c r="P7"/>
  <c r="O56"/>
  <c r="P56"/>
  <c r="L33"/>
  <c r="M53"/>
  <c r="M50"/>
  <c r="M35"/>
  <c r="M33"/>
  <c r="M7"/>
  <c r="L56"/>
  <c r="L42"/>
  <c r="L21"/>
  <c r="L16"/>
  <c r="M56"/>
  <c r="M42"/>
  <c r="M28"/>
  <c r="M21"/>
  <c r="M18"/>
  <c r="M16"/>
  <c r="K6"/>
  <c r="S6" l="1"/>
  <c r="R6"/>
  <c r="O45"/>
  <c r="I6"/>
  <c r="O6" s="1"/>
  <c r="L6"/>
  <c r="M6"/>
  <c r="P6" l="1"/>
</calcChain>
</file>

<file path=xl/sharedStrings.xml><?xml version="1.0" encoding="utf-8"?>
<sst xmlns="http://schemas.openxmlformats.org/spreadsheetml/2006/main" count="178" uniqueCount="162">
  <si>
    <t>000 0000 0000000000 000</t>
  </si>
  <si>
    <t xml:space="preserve">РАСХОДЫ, ВСЕГО </t>
  </si>
  <si>
    <t>000 0100 0000000000 000</t>
  </si>
  <si>
    <t>ОБЩЕГОСУДАРСТВЕННЫЕ ВОПРОСЫ</t>
  </si>
  <si>
    <t>000 0102 0000000000 000</t>
  </si>
  <si>
    <t>Функционирование высшего должностного лица субъекта Российской Федерации и муниципального образования</t>
  </si>
  <si>
    <t>000 0103 0000000000 000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</si>
  <si>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</si>
  <si>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000 0104 0000000000 000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</si>
  <si>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</si>
  <si>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000 0105 0000000000 000</t>
  </si>
  <si>
    <t>Судебная система</t>
  </si>
  <si>
    <t>000 0106 0000000000 000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</si>
  <si>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</si>
  <si>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000 0107 0000000000 000</t>
  </si>
  <si>
    <t>Обеспечение проведения выборов и референдумов</t>
  </si>
  <si>
    <t>000 0111 0000000000 000</t>
  </si>
  <si>
    <t xml:space="preserve">Резервные фонды </t>
  </si>
  <si>
    <t>000 0113 0000000000 000</t>
  </si>
  <si>
    <t>Другие общегосударственные вопросы</t>
  </si>
  <si>
    <t>000 0200 0000000000 000</t>
  </si>
  <si>
    <t>НАЦИОНАЛЬНАЯ ОБОРОНА</t>
  </si>
  <si>
    <t>000 0204 0000000000 000</t>
  </si>
  <si>
    <t>Мобилизационная подготовка экономики</t>
  </si>
  <si>
    <t>000 0300 0000000000 000</t>
  </si>
  <si>
    <t>НАЦИОНАЛЬНАЯ БЕЗОПАСНОСТЬ И ПРАВООХРАНИТЕЛЬНАЯ ДЕЯТЕЛЬНОСТЬ</t>
  </si>
  <si>
    <t>000 0309 0000000000 000</t>
  </si>
  <si>
    <t>000 0400 0000000000 000</t>
  </si>
  <si>
    <t>НАЦИОНАЛЬНАЯ ЭКОНОМИКА</t>
  </si>
  <si>
    <t>000 0405 0000000000 000</t>
  </si>
  <si>
    <t>Сельское хозяйство и рыболовство</t>
  </si>
  <si>
    <t>000 0406 0000000000 000</t>
  </si>
  <si>
    <t>Водное хозяйство</t>
  </si>
  <si>
    <t>000 0407 0000000000 000</t>
  </si>
  <si>
    <t>Лесное хозяйство</t>
  </si>
  <si>
    <t>000 0409 0000000000 000</t>
  </si>
  <si>
    <t>Дорожное хозяйство (дорожные фонды)</t>
  </si>
  <si>
    <t>000 0412 0000000000 000</t>
  </si>
  <si>
    <t xml:space="preserve">Другие вопросы в области национальной экономики </t>
  </si>
  <si>
    <t>000 0500 0000000000 000</t>
  </si>
  <si>
    <t>ЖИЛИЩНО-КОММУНАЛЬНОЕ ХОЗЯЙСТВО</t>
  </si>
  <si>
    <t>000 0501 0000000000 000</t>
  </si>
  <si>
    <t>Жилищное хозяйство</t>
  </si>
  <si>
    <t>000 0502 0000000000 000</t>
  </si>
  <si>
    <t>Коммунальное хозяйство</t>
  </si>
  <si>
    <t>000 0503 0000000000 000</t>
  </si>
  <si>
    <t>Благоустройство</t>
  </si>
  <si>
    <t>000 0505 0000000000 000</t>
  </si>
  <si>
    <t xml:space="preserve">Другие вопросы в области жилищно-коммунального хозяйства  </t>
  </si>
  <si>
    <t>000 0600 0000000000 000</t>
  </si>
  <si>
    <t>ОХРАНА ОКРУЖАЮЩЕЙ СРЕДЫ</t>
  </si>
  <si>
    <t>000 0605 0000000000 000</t>
  </si>
  <si>
    <t>Другие вопросы в области охраны окружающей среды</t>
  </si>
  <si>
    <t>000 0700 0000000000 000</t>
  </si>
  <si>
    <t>ОБРАЗОВАНИЕ</t>
  </si>
  <si>
    <t>000 0701 0000000000 000</t>
  </si>
  <si>
    <t>Дошкольное образование</t>
  </si>
  <si>
    <t>000 0702 0000000000 000</t>
  </si>
  <si>
    <t>Общее образование</t>
  </si>
  <si>
    <t>000 0703 0000000000 000</t>
  </si>
  <si>
    <t>Дополнительное образование детей</t>
  </si>
  <si>
    <t>000 0705 0000000000 000</t>
  </si>
  <si>
    <t>Профессиональная подготовка, переподготовка и повышение квалификации</t>
  </si>
  <si>
    <t>000 0707 0000000000 000</t>
  </si>
  <si>
    <t>Молодежная политика</t>
  </si>
  <si>
    <t>000 0709 0000000000 000</t>
  </si>
  <si>
    <t>Другие вопросы в области образования</t>
  </si>
  <si>
    <t>000 0800 0000000000 000</t>
  </si>
  <si>
    <t>КУЛЬТУРА, КИНЕМАТОГРАФИЯ</t>
  </si>
  <si>
    <t>000 0801 0000000000 000</t>
  </si>
  <si>
    <t>Культура</t>
  </si>
  <si>
    <t>000 0804 0000000000 000</t>
  </si>
  <si>
    <t>Другие вопросы в области культуры, кинематографии</t>
  </si>
  <si>
    <t>000 1000 0000000000 000</t>
  </si>
  <si>
    <t>СОЦИАЛЬНАЯ ПОЛИТИКА</t>
  </si>
  <si>
    <t>000 1001 0000000000 000</t>
  </si>
  <si>
    <t xml:space="preserve">Пенсионное обеспечение </t>
  </si>
  <si>
    <t>000 1003 0000000000 000</t>
  </si>
  <si>
    <t>Социальное обеспечение населения</t>
  </si>
  <si>
    <t>000 1004 0000000000 000</t>
  </si>
  <si>
    <t>Охрана семьи и детства</t>
  </si>
  <si>
    <t>000 1100 0000000000 000</t>
  </si>
  <si>
    <t>ФИЗИЧЕСКАЯ КУЛЬТУРА И СПОРТ</t>
  </si>
  <si>
    <t>000 1102 0000000000 000</t>
  </si>
  <si>
    <t>Массовый спорт</t>
  </si>
  <si>
    <t>000 1200 0000000000 000</t>
  </si>
  <si>
    <t>СРЕДСТВА МАССОВОЙ ИНФОРМАЦИИ</t>
  </si>
  <si>
    <t>000 1202 0000000000 000</t>
  </si>
  <si>
    <t>Периодическая печать и издательства</t>
  </si>
  <si>
    <t>000 1204 0000000000 000</t>
  </si>
  <si>
    <t>Другие вопросы в области средств массовой информации</t>
  </si>
  <si>
    <t>000 1300 0000000000 000</t>
  </si>
  <si>
    <t xml:space="preserve">ОБСЛУЖИВАНИЕ ГОСУДАРСТВЕННОГО (МУНИЦИПАЛЬНОГО) ДОЛГА
</t>
  </si>
  <si>
    <t>000 1301 0000000000 000</t>
  </si>
  <si>
    <t>Обслуживание государственного (муниципального) внутреннего долга</t>
  </si>
  <si>
    <t xml:space="preserve">Наименование </t>
  </si>
  <si>
    <t>Сумма</t>
  </si>
  <si>
    <t>%</t>
  </si>
  <si>
    <t>Код бюджетной классификации</t>
  </si>
  <si>
    <t>(рублей)</t>
  </si>
  <si>
    <t>000 0310 0000000000 000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</si>
  <si>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</si>
  <si>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</si>
  <si>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Изменения май</t>
  </si>
  <si>
    <t>Решение Думы ПГО  о внесении изменений в бюджет
№ 196-Р 14.05.2020</t>
  </si>
  <si>
    <t>Изменения декабрь</t>
  </si>
  <si>
    <t>--</t>
  </si>
  <si>
    <t>000 0408 0000000000 000</t>
  </si>
  <si>
    <t>Транспорт</t>
  </si>
  <si>
    <t xml:space="preserve">Расходы на компенсации части расходов на оплату стоимости путевок в оздоровительные лагеря, на выплату компенсации части родительской платы за содержание ребенка в образовательных организациях, по обеспечению детей-сирот жилыми помещениями исполнены в объеме фактической потребности </t>
  </si>
  <si>
    <t xml:space="preserve">Выделение дополнительных субвенций из краевого бюджета  на  отлов и содержание безнадзорных животных  </t>
  </si>
  <si>
    <t>Пояснение различий между первоначально утвержденным планом и фактическими значениями, если отклонение составило  более 5%</t>
  </si>
  <si>
    <t>Пояснение различий между уточненным планом и фактическими значениями, если отклонение составило более 5%</t>
  </si>
  <si>
    <t>000 1103 0000000000 000</t>
  </si>
  <si>
    <t>Спорт высших достижений</t>
  </si>
  <si>
    <t>000 1006 0000000000 000</t>
  </si>
  <si>
    <t>Другие вопросы в области социальной политики</t>
  </si>
  <si>
    <t>Фактические значения за 2024 год</t>
  </si>
  <si>
    <t xml:space="preserve">План по решению Думы Партизанского городского округа от 08.12.2023 г. № 46-Р, первоначальный, рублей </t>
  </si>
  <si>
    <t xml:space="preserve">План по решению Думы Партизанского городского округа от 08.12.2023 г. № 46-Р (в редакции Решения от 06.12.2024 г. № 159-Р), уточненный, рублей </t>
  </si>
  <si>
    <t xml:space="preserve">План по сводной бюджетной росписи, действующей на конец отчетного периода (по состоянию на 31.12.2024 г.), Источник: Форма по ОКУД 0503117, рублей </t>
  </si>
  <si>
    <t>% исполнения сводной бюджетной росписи, %</t>
  </si>
  <si>
    <t>Сравнение уточненных плановых значений сводной бюджетной росписи и фактических значений</t>
  </si>
  <si>
    <t>Сравнение  уточненного плана по Решению и фактических значений</t>
  </si>
  <si>
    <t>Сравнение  первоначального плана по Решению и фактических значений</t>
  </si>
  <si>
    <t>По данному подразделу отражен объем неисполненных остатков средств резервных фондов Администрации Партизанского городского округа, расходование которых осуществлялось в соответствии с порядками использования. 
Исполнение  данных расходов осуществлено на основании распоряжений Администрации Партизанского городского округа и отражено по разделам и подразделам классификации бюджетных расходов  в соответствии с их отраслевой направленностью</t>
  </si>
  <si>
    <t>Фактические расходы увеличены за счет поступившей дотации в целях поощрения в 2024 г. муниципальных управленческих команд по итогам 2023 г. на основании постановления Правительства ПК от 09.10.2024 № 70-дсп</t>
  </si>
  <si>
    <t>Фактические расходы увеличены в соответствии с Решением Думы № 38-Р от 23.11.2023 "О размерах и условиях оплаты труда мун. служащих ПГО",  на исполнение гос.полномочий за счет местного бюджета и поступившей дотации в целях поощрения в 2024 г. муниципальных управленческих команд по итогам 2023 г. на основании постановления Правительства ПК от 09.10.2024 № 70-дсп</t>
  </si>
  <si>
    <t>Фактические расходы увеличены в соответствии с Решением Думы № 38-Р от 23.11.2023 "О размерах и условиях оплаты труда мун. служащих ПГО" и поступившей дотации в целях поощрения в 2024 г. муниципальных управленческих команд по итогам 2023 г. на основании постановления Правительства ПК от 09.10.2024 № 70-дсп</t>
  </si>
  <si>
    <t>Фактические показатели расходов относительно первоначальных увеличены в связи с индексацией заработной платы и доведением фонда оплаты труда до нормативных показателей</t>
  </si>
  <si>
    <t xml:space="preserve">Фактические показатели расходов относительно первоначальных увеличены в связи с выделением дополнительных субвенций из краевого бюджета  на  отлов и содержание безнадзорных животных  </t>
  </si>
  <si>
    <t>Фактические показатели расходов относительно первоначальных увеличены на реконструкцию гидротехнического сооружения - защитной дамбы по левому берегу р. Постышевка в г. Партизанске на условиях софинансирования из краевого бюджета</t>
  </si>
  <si>
    <t>Фактические показатели расходов относительно первоначальных увеличены на расходы на описание местоположения границ Партизанского городского лесничества</t>
  </si>
  <si>
    <t>Расходы на транспортное обслуживание населения исполнены по факту выполненных услуг</t>
  </si>
  <si>
    <t>Фактические показатели расходов относительно первоначальных увеличены в связи с индексацией заработной платы и доведением фонда оплаты труда до нормативных показателей, приобретением спец.техники</t>
  </si>
  <si>
    <t>Фактические показатели расходов относительно первоначальных увеличены на выполнение земельно-кадастровых работ по формированию и постановке на кадастровый учет земельных участков на условиях софинансирования из краевого бюджета</t>
  </si>
  <si>
    <t>Первоначальный план уменьшен в связи с уменьшением субсидии из краевого бюджета на  благоустройство территорий, прилегающих к местам туристского показа</t>
  </si>
  <si>
    <t>Первоначальный план уменьшен в связи с отсутствием заявлений граждан на выполнение научно-технических работ с целью определения степени влияния горных работ ликвидированных шахт на жил.дома и получения рекомендаций по сносу</t>
  </si>
  <si>
    <t>Первоначальный план перераспределен ассигнований на подраздел 0702 в связи с реорганизацией детских садов путем присоединения к образовательным центрам</t>
  </si>
  <si>
    <t>Фактические показатели расходов относительно первоначальных увеличены в связи с реорганизацией детских садов путем присоединения к образовательным центрам, выделением ассигнований на реализацию Твоего проекта и Молодежного бюджета, приобретение и установку модульного спортивного зала МБОУ Образовательный центр "Антарес" за счет субсидий из краевого бюджета на условиях софинансирования, выплаты за классное руководство, советникам руководителей и доплаты советникам руководителей образовательных учреждений за счет средств краевого бюджета</t>
  </si>
  <si>
    <t xml:space="preserve">Фактические расходы меньше первоначального плана в связи с использованием дистанционных форм обучения и отсутствие предложений по запланированным программам обучения </t>
  </si>
  <si>
    <t xml:space="preserve">Фактические расходы меньше первоначального плана в связи с экономией по расходам на обеспечение деятельности отдела культуры и молодежной политики </t>
  </si>
  <si>
    <t>Фактические показатели расходов относительно первоначальных увеличены на выплату пенсий за выслугу лет муниципальным служащим в связи с увеличением количества получателей</t>
  </si>
  <si>
    <t>Фактические показатели расходов относительно первоначальных увеличены в связи с поступлением субсидии из краевого бюджета на поддержку СОНКО</t>
  </si>
  <si>
    <t>Фактические расходы увеличены в соответствии с Решением Думы № 38-Р от 23.11.2023 "О размерах и условиях оплаты труда мун. служащих ПГО" и № 428 от 30.03.2007 "О доп. гарантиях деятельности депутатов Думы ПГО, осуществляющих свои полномочия на постоянной основе, главы ПГО, председателя и аудитора КСП ПГО" в редакции от 19.04.2024 № 90-Р</t>
  </si>
  <si>
    <t>Фактические показатели расходов относительно первоначальных увеличены на выкупную стоимость жилых помещений, признанных непригодными для проживания по решениям суда</t>
  </si>
  <si>
    <t>Фактические показатели расходов относительно первоначальных увеличены на  строительство водозабора «Северный» на реке Партизанская для водоснабжения с. Углекаменск   за счет субсидии из краевого бюджета</t>
  </si>
  <si>
    <t>Фактические показатели расходов относительно первоначальных увеличены в связи с поступлением средств из краевого бюджета на предоставление соц. выплат на приобретение жилья взамен ветхого, ставшего непригодным для проживания по критериям безопасности  в результате ведения горных работ; социальную поддержку молодых педагогов</t>
  </si>
  <si>
    <t>Фактические показатели расходов относительно первоначальных увеличены в связи с доведением заработной платы "указных" категорий до установленного уровня; на модернизацию муниципальных библиотек  за счет краевого бюджета на условиях софинансирования</t>
  </si>
  <si>
    <t>Фактические показатели расходов относительно первоначальных увеличены в связи с поступлением иных межбюджетных трансфертов из краевого бюджета на поддержку проектов, инициируемых жителями, по решению вопросов местного значения</t>
  </si>
  <si>
    <t>Обязательства сторон, предусмотренные  муниципальным контрактом на отлов и содержание безнадзорных животных, выполнены, оплата проведена в объеме денежных обязательств</t>
  </si>
  <si>
    <t>В связи с неисполнением подрядчиком  обязательств по муниципальному контракту на реконструкцию гидротехнического сооружения - защитной дамбы по левому берегу                       р. Постышевка в г. Партизанске  объект не принят и не введен в эксплуатацию в 2024 году, окончательный расчет по муниципальному контракту не проведен</t>
  </si>
  <si>
    <t>в связи с неисполнением подрядчиком  обязательств по муниципальному контракту на реконструкцию гидротехнического сооружения - защитной дамбы по левому берегу                       р. Постышевка в г. Партизанске  объект не принят и не введен в эксплуатацию в 2024 году, окончательный расчет по муниципальному контракту не проведен</t>
  </si>
  <si>
    <t>Расторжение муниципального контракта на организацию транспортного обслуживания населения в границах Партизанского городского округа по соглашению сторон с оплатой фактического объема выполненных работ</t>
  </si>
  <si>
    <t>Расторжение муниципального контракта на выполнение земельно-кадастровых работ под многоквартирными домами по соглашению сторон с оплатой фактического объема выполненных работ</t>
  </si>
  <si>
    <t>Остаток бюджетных ассигнований на исполнение судебных решений по выплате выкупной стоимости квартир, находящихся в домах, признанных аварийными, по судебным решениям, находящимся на рассмотрении в кассационной инстанции</t>
  </si>
  <si>
    <t>В связи с неисполнением подрядчиком  обязательств по муниципальному контракту на строительство водозабора «Северный» на реке Партизанская объект не введен в эксплуатацию в 2024 году, окончательный расчет по муниципальному контракту не проведен</t>
  </si>
  <si>
    <t>Использование бесплатных дистанционных форм повышения квалификации по запланированным программам обучения</t>
  </si>
  <si>
    <t>Расходы исполнены в объеме потребности, сложившейся  с учетом фактической численности кандидатов в присяжные заседатели федеральных судов общей юрисдикции</t>
  </si>
  <si>
    <t>Сведения о фактически произведенных расходах Партизанского городского округа в 2024 году по разделам и подразделам классификации расходов</t>
  </si>
  <si>
    <t>Расходы по составлению списков кандидатов в присяжные заседатели федеральных судов общей юрисдикции исполнены в объеме потребности</t>
  </si>
  <si>
    <t>Фактические расходы меньше первоначального плана в связи с уменьшением субвенции краевого бюджета на компенсацию компенсации части родительской платы за содержание ребенка в образовательных организациях,  обеспечение детей-сирот жилыми помещениями,  соц.поддержку детей-сирот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</si>
</sst>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rgb="FF000000"/>
      <name val="Arial CY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" fontId="3" fillId="2" borderId="4">
      <alignment horizontal="right" vertical="top" shrinkToFit="1"/>
    </xf>
    <xf numFmtId="0" fontId="12" fillId="0" borderId="4">
      <alignment horizontal="center" vertical="center" wrapText="1"/>
    </xf>
  </cellStyleXfs>
  <cellXfs count="47">
    <xf numFmtId="0" fontId="0" fillId="0" borderId="0" xfId="0"/>
    <xf numFmtId="4" fontId="2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10" fontId="2" fillId="0" borderId="1" xfId="1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10" fontId="5" fillId="0" borderId="0" xfId="1" applyNumberFormat="1" applyFont="1" applyFill="1"/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/>
    <xf numFmtId="10" fontId="6" fillId="0" borderId="1" xfId="1" applyNumberFormat="1" applyFont="1" applyFill="1" applyBorder="1"/>
    <xf numFmtId="0" fontId="6" fillId="0" borderId="0" xfId="0" applyFont="1" applyFill="1"/>
    <xf numFmtId="49" fontId="2" fillId="0" borderId="1" xfId="0" applyNumberFormat="1" applyFont="1" applyFill="1" applyBorder="1" applyAlignment="1">
      <alignment horizontal="left"/>
    </xf>
    <xf numFmtId="4" fontId="2" fillId="0" borderId="1" xfId="0" applyNumberFormat="1" applyFont="1" applyFill="1" applyBorder="1"/>
    <xf numFmtId="10" fontId="2" fillId="0" borderId="1" xfId="1" applyNumberFormat="1" applyFont="1" applyFill="1" applyBorder="1"/>
    <xf numFmtId="0" fontId="2" fillId="0" borderId="0" xfId="0" applyFont="1" applyFill="1"/>
    <xf numFmtId="10" fontId="2" fillId="0" borderId="1" xfId="1" quotePrefix="1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10" fontId="7" fillId="0" borderId="0" xfId="1" applyNumberFormat="1" applyFont="1" applyFill="1"/>
    <xf numFmtId="4" fontId="6" fillId="0" borderId="1" xfId="0" applyNumberFormat="1" applyFont="1" applyBorder="1"/>
    <xf numFmtId="10" fontId="9" fillId="0" borderId="0" xfId="1" applyNumberFormat="1" applyFont="1" applyFill="1" applyAlignment="1">
      <alignment wrapText="1"/>
    </xf>
    <xf numFmtId="10" fontId="11" fillId="0" borderId="1" xfId="1" applyNumberFormat="1" applyFont="1" applyFill="1" applyBorder="1" applyAlignment="1">
      <alignment wrapText="1"/>
    </xf>
    <xf numFmtId="10" fontId="10" fillId="0" borderId="1" xfId="1" applyNumberFormat="1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left" wrapText="1"/>
    </xf>
    <xf numFmtId="10" fontId="8" fillId="0" borderId="0" xfId="1" applyNumberFormat="1" applyFont="1" applyFill="1" applyAlignment="1">
      <alignment wrapText="1"/>
    </xf>
    <xf numFmtId="0" fontId="9" fillId="0" borderId="0" xfId="0" applyFont="1" applyFill="1"/>
    <xf numFmtId="0" fontId="2" fillId="0" borderId="6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left" wrapText="1"/>
    </xf>
    <xf numFmtId="10" fontId="6" fillId="0" borderId="1" xfId="1" applyNumberFormat="1" applyFont="1" applyFill="1" applyBorder="1" applyAlignment="1">
      <alignment wrapText="1"/>
    </xf>
    <xf numFmtId="0" fontId="14" fillId="0" borderId="0" xfId="0" applyFont="1" applyAlignment="1">
      <alignment horizontal="justify"/>
    </xf>
    <xf numFmtId="0" fontId="14" fillId="0" borderId="1" xfId="0" applyFont="1" applyBorder="1" applyAlignment="1">
      <alignment horizontal="justify"/>
    </xf>
    <xf numFmtId="10" fontId="2" fillId="0" borderId="1" xfId="1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10" fontId="2" fillId="0" borderId="1" xfId="1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3" fillId="0" borderId="4" xfId="3" applyNumberFormat="1" applyFont="1" applyFill="1" applyProtection="1">
      <alignment horizontal="center" vertical="center" wrapText="1"/>
    </xf>
    <xf numFmtId="0" fontId="13" fillId="0" borderId="4" xfId="3" applyFont="1" applyFill="1">
      <alignment horizontal="center" vertical="center" wrapText="1"/>
    </xf>
  </cellXfs>
  <cellStyles count="4">
    <cellStyle name="xl22" xfId="3"/>
    <cellStyle name="xl38" xfId="2"/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7"/>
  <sheetViews>
    <sheetView tabSelected="1" zoomScale="60" zoomScaleNormal="6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N48" sqref="N48"/>
    </sheetView>
  </sheetViews>
  <sheetFormatPr defaultRowHeight="15"/>
  <cols>
    <col min="1" max="1" width="28.85546875" style="20" customWidth="1"/>
    <col min="2" max="2" width="32.140625" style="21" customWidth="1"/>
    <col min="3" max="3" width="18.7109375" style="20" customWidth="1"/>
    <col min="4" max="4" width="15.140625" style="20" hidden="1" customWidth="1"/>
    <col min="5" max="5" width="17.28515625" style="20" hidden="1" customWidth="1"/>
    <col min="6" max="6" width="15.42578125" style="20" hidden="1" customWidth="1"/>
    <col min="7" max="7" width="17.28515625" style="20" hidden="1" customWidth="1"/>
    <col min="8" max="8" width="15" style="20" hidden="1" customWidth="1"/>
    <col min="9" max="10" width="25.5703125" style="20" customWidth="1"/>
    <col min="11" max="11" width="19.140625" style="20" customWidth="1"/>
    <col min="12" max="12" width="18.7109375" style="20" customWidth="1"/>
    <col min="13" max="13" width="17.28515625" style="22" bestFit="1" customWidth="1"/>
    <col min="14" max="14" width="37" style="29" customWidth="1"/>
    <col min="15" max="15" width="18.7109375" style="20" customWidth="1"/>
    <col min="16" max="16" width="17.28515625" style="22" bestFit="1" customWidth="1"/>
    <col min="17" max="17" width="35.28515625" style="29" customWidth="1"/>
    <col min="18" max="18" width="18.7109375" style="20" customWidth="1"/>
    <col min="19" max="19" width="17" style="22" customWidth="1"/>
    <col min="20" max="20" width="33.140625" style="29" customWidth="1"/>
    <col min="21" max="16384" width="9.140625" style="20"/>
  </cols>
  <sheetData>
    <row r="1" spans="1:20" s="7" customFormat="1" ht="18.75">
      <c r="A1" s="40" t="s">
        <v>159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30"/>
      <c r="T1" s="30"/>
    </row>
    <row r="2" spans="1:20" s="7" customFormat="1">
      <c r="B2" s="8"/>
      <c r="M2" s="9"/>
      <c r="N2" s="24"/>
      <c r="P2" s="9"/>
      <c r="Q2" s="24"/>
      <c r="S2" s="9"/>
      <c r="T2" s="24"/>
    </row>
    <row r="3" spans="1:20" s="7" customFormat="1">
      <c r="B3" s="8"/>
      <c r="M3" s="9"/>
      <c r="N3" s="24"/>
      <c r="P3" s="9" t="s">
        <v>99</v>
      </c>
      <c r="Q3" s="24"/>
      <c r="S3" s="9"/>
      <c r="T3" s="24"/>
    </row>
    <row r="4" spans="1:20" s="6" customFormat="1" ht="60" customHeight="1">
      <c r="A4" s="41" t="s">
        <v>98</v>
      </c>
      <c r="B4" s="43" t="s">
        <v>95</v>
      </c>
      <c r="C4" s="45" t="s">
        <v>118</v>
      </c>
      <c r="D4" s="45" t="s">
        <v>119</v>
      </c>
      <c r="E4" s="45" t="s">
        <v>120</v>
      </c>
      <c r="F4" s="31"/>
      <c r="G4" s="31"/>
      <c r="H4" s="31"/>
      <c r="I4" s="45" t="s">
        <v>119</v>
      </c>
      <c r="J4" s="45" t="s">
        <v>120</v>
      </c>
      <c r="K4" s="43" t="s">
        <v>117</v>
      </c>
      <c r="L4" s="37" t="s">
        <v>124</v>
      </c>
      <c r="M4" s="38"/>
      <c r="N4" s="39" t="s">
        <v>111</v>
      </c>
      <c r="O4" s="37" t="s">
        <v>123</v>
      </c>
      <c r="P4" s="38"/>
      <c r="Q4" s="39" t="s">
        <v>112</v>
      </c>
      <c r="R4" s="37" t="s">
        <v>122</v>
      </c>
      <c r="S4" s="38"/>
      <c r="T4" s="39" t="s">
        <v>112</v>
      </c>
    </row>
    <row r="5" spans="1:20" s="6" customFormat="1" ht="141.75" customHeight="1">
      <c r="A5" s="42"/>
      <c r="B5" s="44"/>
      <c r="C5" s="46"/>
      <c r="D5" s="46"/>
      <c r="E5" s="46"/>
      <c r="F5" s="3" t="s">
        <v>103</v>
      </c>
      <c r="G5" s="3" t="s">
        <v>104</v>
      </c>
      <c r="H5" s="3" t="s">
        <v>105</v>
      </c>
      <c r="I5" s="46"/>
      <c r="J5" s="46"/>
      <c r="K5" s="44"/>
      <c r="L5" s="4" t="s">
        <v>96</v>
      </c>
      <c r="M5" s="5" t="s">
        <v>97</v>
      </c>
      <c r="N5" s="39"/>
      <c r="O5" s="4" t="s">
        <v>96</v>
      </c>
      <c r="P5" s="5" t="s">
        <v>97</v>
      </c>
      <c r="Q5" s="39"/>
      <c r="R5" s="4"/>
      <c r="S5" s="5" t="s">
        <v>121</v>
      </c>
      <c r="T5" s="39"/>
    </row>
    <row r="6" spans="1:20" s="14" customFormat="1" ht="15.75">
      <c r="A6" s="10" t="s">
        <v>0</v>
      </c>
      <c r="B6" s="11" t="s">
        <v>1</v>
      </c>
      <c r="C6" s="12">
        <f t="shared" ref="C6:K6" si="0">SUM(C7,C16,C18,C21,C28,C33,C35,C42,C45,C50,C53,C56)</f>
        <v>1637833573.1300001</v>
      </c>
      <c r="D6" s="12">
        <f t="shared" si="0"/>
        <v>169547456.82999998</v>
      </c>
      <c r="E6" s="12">
        <f t="shared" si="0"/>
        <v>503817709.48999995</v>
      </c>
      <c r="F6" s="12">
        <f t="shared" si="0"/>
        <v>451653621.36000001</v>
      </c>
      <c r="G6" s="12">
        <f t="shared" si="0"/>
        <v>451653658.99853277</v>
      </c>
      <c r="H6" s="12">
        <f t="shared" si="0"/>
        <v>451653658.99853277</v>
      </c>
      <c r="I6" s="12">
        <f t="shared" si="0"/>
        <v>1924788342.5999997</v>
      </c>
      <c r="J6" s="12">
        <f t="shared" ref="J6" si="1">SUM(J7,J16,J18,J21,J28,J33,J35,J42,J45,J50,J53,J56)</f>
        <v>1919899893.4599998</v>
      </c>
      <c r="K6" s="12">
        <f t="shared" si="0"/>
        <v>1868391220.2200003</v>
      </c>
      <c r="L6" s="12">
        <f>C6-K6</f>
        <v>-230557647.09000015</v>
      </c>
      <c r="M6" s="13">
        <f>K6/C6</f>
        <v>1.1407698870462097</v>
      </c>
      <c r="N6" s="25"/>
      <c r="O6" s="12">
        <f>I6-K6</f>
        <v>56397122.379999399</v>
      </c>
      <c r="P6" s="13">
        <f>K6/I6</f>
        <v>0.9706995719312087</v>
      </c>
      <c r="Q6" s="25"/>
      <c r="R6" s="12">
        <f>J6-K6</f>
        <v>51508673.239999533</v>
      </c>
      <c r="S6" s="13">
        <f>K6/J6</f>
        <v>0.97317116719707097</v>
      </c>
      <c r="T6" s="25"/>
    </row>
    <row r="7" spans="1:20" s="14" customFormat="1" ht="31.5">
      <c r="A7" s="10" t="s">
        <v>2</v>
      </c>
      <c r="B7" s="11" t="s">
        <v>3</v>
      </c>
      <c r="C7" s="12">
        <f>SUM(C8:C15)</f>
        <v>300029664.98000002</v>
      </c>
      <c r="D7" s="12">
        <f t="shared" ref="D7:K7" si="2">SUM(D8:D15)</f>
        <v>0</v>
      </c>
      <c r="E7" s="12">
        <f t="shared" si="2"/>
        <v>0</v>
      </c>
      <c r="F7" s="12">
        <f t="shared" si="2"/>
        <v>0</v>
      </c>
      <c r="G7" s="12">
        <f t="shared" si="2"/>
        <v>0</v>
      </c>
      <c r="H7" s="12">
        <f t="shared" si="2"/>
        <v>0</v>
      </c>
      <c r="I7" s="12">
        <f t="shared" si="2"/>
        <v>312625297.47000003</v>
      </c>
      <c r="J7" s="12">
        <f t="shared" ref="J7" si="3">SUM(J8:J15)</f>
        <v>312548152.73000002</v>
      </c>
      <c r="K7" s="12">
        <f t="shared" si="2"/>
        <v>303635893.85000002</v>
      </c>
      <c r="L7" s="12">
        <f t="shared" ref="L7:L57" si="4">C7-K7</f>
        <v>-3606228.8700000048</v>
      </c>
      <c r="M7" s="13">
        <f t="shared" ref="M7:M57" si="5">K7/C7</f>
        <v>1.0120195743652229</v>
      </c>
      <c r="N7" s="25"/>
      <c r="O7" s="12">
        <f t="shared" ref="O7:O57" si="6">I7-K7</f>
        <v>8989403.6200000048</v>
      </c>
      <c r="P7" s="13">
        <f t="shared" ref="P7:P57" si="7">K7/I7</f>
        <v>0.9712454376125379</v>
      </c>
      <c r="Q7" s="25"/>
      <c r="R7" s="12">
        <f t="shared" ref="R7:R54" si="8">J7-K7</f>
        <v>8912258.8799999952</v>
      </c>
      <c r="S7" s="13">
        <f t="shared" ref="S7:S54" si="9">K7/J7</f>
        <v>0.97148516539882102</v>
      </c>
      <c r="T7" s="25"/>
    </row>
    <row r="8" spans="1:20" s="18" customFormat="1" ht="126">
      <c r="A8" s="15" t="s">
        <v>4</v>
      </c>
      <c r="B8" s="4" t="s">
        <v>5</v>
      </c>
      <c r="C8" s="1">
        <v>5275900</v>
      </c>
      <c r="D8" s="16"/>
      <c r="E8" s="16"/>
      <c r="F8" s="16"/>
      <c r="G8" s="16"/>
      <c r="H8" s="16"/>
      <c r="I8" s="1">
        <v>5955810.0199999996</v>
      </c>
      <c r="J8" s="1">
        <v>5955810.0199999996</v>
      </c>
      <c r="K8" s="1">
        <v>5955810.0199999996</v>
      </c>
      <c r="L8" s="16">
        <f t="shared" si="4"/>
        <v>-679910.01999999955</v>
      </c>
      <c r="M8" s="17">
        <f t="shared" si="5"/>
        <v>1.1288709073333458</v>
      </c>
      <c r="N8" s="5" t="s">
        <v>126</v>
      </c>
      <c r="O8" s="16">
        <f t="shared" si="6"/>
        <v>0</v>
      </c>
      <c r="P8" s="17">
        <f t="shared" si="7"/>
        <v>1</v>
      </c>
      <c r="Q8" s="26"/>
      <c r="R8" s="16">
        <f t="shared" si="8"/>
        <v>0</v>
      </c>
      <c r="S8" s="17">
        <f t="shared" si="9"/>
        <v>1</v>
      </c>
      <c r="T8" s="26"/>
    </row>
    <row r="9" spans="1:20" s="18" customFormat="1" ht="246" customHeight="1">
      <c r="A9" s="15" t="s">
        <v>6</v>
      </c>
      <c r="B9" s="4" t="s">
        <v>7</v>
      </c>
      <c r="C9" s="1">
        <v>10862800</v>
      </c>
      <c r="D9" s="16"/>
      <c r="E9" s="16"/>
      <c r="F9" s="16"/>
      <c r="G9" s="16"/>
      <c r="H9" s="16"/>
      <c r="I9" s="1">
        <v>11536284.609999999</v>
      </c>
      <c r="J9" s="1">
        <v>11536284.609999999</v>
      </c>
      <c r="K9" s="1">
        <v>11487134.130000001</v>
      </c>
      <c r="L9" s="16">
        <f t="shared" si="4"/>
        <v>-624334.13000000082</v>
      </c>
      <c r="M9" s="17">
        <f t="shared" si="5"/>
        <v>1.0574745120963289</v>
      </c>
      <c r="N9" s="5" t="s">
        <v>144</v>
      </c>
      <c r="O9" s="16">
        <f t="shared" si="6"/>
        <v>49150.479999998584</v>
      </c>
      <c r="P9" s="17">
        <f t="shared" si="7"/>
        <v>0.99573948791473177</v>
      </c>
      <c r="Q9" s="27"/>
      <c r="R9" s="16">
        <f t="shared" si="8"/>
        <v>49150.479999998584</v>
      </c>
      <c r="S9" s="17">
        <f t="shared" si="9"/>
        <v>0.99573948791473177</v>
      </c>
      <c r="T9" s="27"/>
    </row>
    <row r="10" spans="1:20" s="18" customFormat="1" ht="252.75" customHeight="1">
      <c r="A10" s="15" t="s">
        <v>8</v>
      </c>
      <c r="B10" s="4" t="s">
        <v>9</v>
      </c>
      <c r="C10" s="1">
        <v>84668370.230000004</v>
      </c>
      <c r="D10" s="16"/>
      <c r="E10" s="16"/>
      <c r="F10" s="16"/>
      <c r="G10" s="16"/>
      <c r="H10" s="16"/>
      <c r="I10" s="1">
        <v>108757154.79000001</v>
      </c>
      <c r="J10" s="1">
        <v>108757154.79000001</v>
      </c>
      <c r="K10" s="1">
        <v>108139796.53</v>
      </c>
      <c r="L10" s="16">
        <f t="shared" si="4"/>
        <v>-23471426.299999997</v>
      </c>
      <c r="M10" s="17">
        <f t="shared" si="5"/>
        <v>1.2772159926574742</v>
      </c>
      <c r="N10" s="5" t="s">
        <v>127</v>
      </c>
      <c r="O10" s="16">
        <f t="shared" si="6"/>
        <v>617358.26000000536</v>
      </c>
      <c r="P10" s="17">
        <f t="shared" si="7"/>
        <v>0.99432351589932577</v>
      </c>
      <c r="Q10" s="27"/>
      <c r="R10" s="16">
        <f t="shared" si="8"/>
        <v>617358.26000000536</v>
      </c>
      <c r="S10" s="17">
        <f t="shared" si="9"/>
        <v>0.99432351589932577</v>
      </c>
      <c r="T10" s="27"/>
    </row>
    <row r="11" spans="1:20" s="18" customFormat="1" ht="139.5" customHeight="1">
      <c r="A11" s="15" t="s">
        <v>10</v>
      </c>
      <c r="B11" s="4" t="s">
        <v>11</v>
      </c>
      <c r="C11" s="1">
        <v>8667</v>
      </c>
      <c r="D11" s="16"/>
      <c r="E11" s="16"/>
      <c r="F11" s="16"/>
      <c r="G11" s="16"/>
      <c r="H11" s="16"/>
      <c r="I11" s="1">
        <v>31671</v>
      </c>
      <c r="J11" s="1">
        <v>31671</v>
      </c>
      <c r="K11" s="1">
        <v>3340</v>
      </c>
      <c r="L11" s="16">
        <f t="shared" si="4"/>
        <v>5327</v>
      </c>
      <c r="M11" s="17">
        <f t="shared" si="5"/>
        <v>0.38536979346948197</v>
      </c>
      <c r="N11" s="5" t="s">
        <v>160</v>
      </c>
      <c r="O11" s="16">
        <f t="shared" si="6"/>
        <v>28331</v>
      </c>
      <c r="P11" s="17">
        <f t="shared" si="7"/>
        <v>0.10545925294433393</v>
      </c>
      <c r="Q11" s="5" t="s">
        <v>158</v>
      </c>
      <c r="R11" s="16">
        <f t="shared" si="8"/>
        <v>28331</v>
      </c>
      <c r="S11" s="17">
        <f t="shared" si="9"/>
        <v>0.10545925294433393</v>
      </c>
      <c r="T11" s="5" t="s">
        <v>158</v>
      </c>
    </row>
    <row r="12" spans="1:20" s="18" customFormat="1" ht="207.75" customHeight="1">
      <c r="A12" s="15" t="s">
        <v>12</v>
      </c>
      <c r="B12" s="4" t="s">
        <v>13</v>
      </c>
      <c r="C12" s="1">
        <v>18153471.399999999</v>
      </c>
      <c r="D12" s="16"/>
      <c r="E12" s="16"/>
      <c r="F12" s="16"/>
      <c r="G12" s="16"/>
      <c r="H12" s="16"/>
      <c r="I12" s="1">
        <v>21710048.780000001</v>
      </c>
      <c r="J12" s="1">
        <v>21710048.780000001</v>
      </c>
      <c r="K12" s="1">
        <v>21705369.300000001</v>
      </c>
      <c r="L12" s="16">
        <f>C12-K12</f>
        <v>-3551897.9000000022</v>
      </c>
      <c r="M12" s="17">
        <f t="shared" si="5"/>
        <v>1.1956594318373732</v>
      </c>
      <c r="N12" s="5" t="s">
        <v>128</v>
      </c>
      <c r="O12" s="16">
        <f t="shared" si="6"/>
        <v>4679.480000000447</v>
      </c>
      <c r="P12" s="17">
        <f t="shared" si="7"/>
        <v>0.9997844555741251</v>
      </c>
      <c r="Q12" s="27"/>
      <c r="R12" s="16">
        <f t="shared" si="8"/>
        <v>4679.480000000447</v>
      </c>
      <c r="S12" s="17">
        <f t="shared" si="9"/>
        <v>0.9997844555741251</v>
      </c>
      <c r="T12" s="27"/>
    </row>
    <row r="13" spans="1:20" s="18" customFormat="1" ht="31.5" hidden="1">
      <c r="A13" s="15" t="s">
        <v>14</v>
      </c>
      <c r="B13" s="4" t="s">
        <v>15</v>
      </c>
      <c r="C13" s="1"/>
      <c r="D13" s="16"/>
      <c r="E13" s="16"/>
      <c r="F13" s="16"/>
      <c r="G13" s="16"/>
      <c r="H13" s="16"/>
      <c r="I13" s="1"/>
      <c r="J13" s="1"/>
      <c r="K13" s="1"/>
      <c r="L13" s="16">
        <f t="shared" si="4"/>
        <v>0</v>
      </c>
      <c r="M13" s="19" t="s">
        <v>106</v>
      </c>
      <c r="N13" s="27"/>
      <c r="O13" s="16">
        <f t="shared" si="6"/>
        <v>0</v>
      </c>
      <c r="P13" s="17" t="e">
        <f t="shared" si="7"/>
        <v>#DIV/0!</v>
      </c>
      <c r="Q13" s="27"/>
      <c r="R13" s="16">
        <f t="shared" si="8"/>
        <v>0</v>
      </c>
      <c r="S13" s="17" t="e">
        <f t="shared" si="9"/>
        <v>#DIV/0!</v>
      </c>
      <c r="T13" s="27"/>
    </row>
    <row r="14" spans="1:20" s="18" customFormat="1" ht="288.75" customHeight="1">
      <c r="A14" s="15" t="s">
        <v>16</v>
      </c>
      <c r="B14" s="4" t="s">
        <v>17</v>
      </c>
      <c r="C14" s="1">
        <v>24000000</v>
      </c>
      <c r="D14" s="16"/>
      <c r="E14" s="16"/>
      <c r="F14" s="16"/>
      <c r="G14" s="16"/>
      <c r="H14" s="16"/>
      <c r="I14" s="1">
        <f>6429008.34+77144.74</f>
        <v>6506153.0800000001</v>
      </c>
      <c r="J14" s="1">
        <v>6429008.3399999999</v>
      </c>
      <c r="K14" s="1">
        <v>0</v>
      </c>
      <c r="L14" s="16">
        <f t="shared" si="4"/>
        <v>24000000</v>
      </c>
      <c r="M14" s="17">
        <f t="shared" si="5"/>
        <v>0</v>
      </c>
      <c r="N14" s="5" t="s">
        <v>125</v>
      </c>
      <c r="O14" s="16">
        <f t="shared" si="6"/>
        <v>6506153.0800000001</v>
      </c>
      <c r="P14" s="17">
        <f t="shared" si="7"/>
        <v>0</v>
      </c>
      <c r="Q14" s="5" t="s">
        <v>125</v>
      </c>
      <c r="R14" s="16">
        <f t="shared" si="8"/>
        <v>6429008.3399999999</v>
      </c>
      <c r="S14" s="17">
        <f t="shared" si="9"/>
        <v>0</v>
      </c>
      <c r="T14" s="5" t="s">
        <v>125</v>
      </c>
    </row>
    <row r="15" spans="1:20" s="18" customFormat="1" ht="66" customHeight="1">
      <c r="A15" s="15" t="s">
        <v>18</v>
      </c>
      <c r="B15" s="4" t="s">
        <v>19</v>
      </c>
      <c r="C15" s="1">
        <v>157060456.34999999</v>
      </c>
      <c r="D15" s="16"/>
      <c r="E15" s="16"/>
      <c r="F15" s="16"/>
      <c r="G15" s="16"/>
      <c r="H15" s="16"/>
      <c r="I15" s="1">
        <v>158128175.19</v>
      </c>
      <c r="J15" s="1">
        <v>158128175.19</v>
      </c>
      <c r="K15" s="1">
        <v>156344443.87</v>
      </c>
      <c r="L15" s="16">
        <f t="shared" si="4"/>
        <v>716012.47999998927</v>
      </c>
      <c r="M15" s="17">
        <f t="shared" si="5"/>
        <v>0.99544116643590796</v>
      </c>
      <c r="N15" s="26"/>
      <c r="O15" s="16">
        <f t="shared" si="6"/>
        <v>1783731.3199999928</v>
      </c>
      <c r="P15" s="17">
        <f t="shared" si="7"/>
        <v>0.98871971223435207</v>
      </c>
      <c r="Q15" s="26"/>
      <c r="R15" s="16">
        <f t="shared" si="8"/>
        <v>1783731.3199999928</v>
      </c>
      <c r="S15" s="17">
        <f t="shared" si="9"/>
        <v>0.98871971223435207</v>
      </c>
      <c r="T15" s="26"/>
    </row>
    <row r="16" spans="1:20" s="14" customFormat="1" ht="31.5" hidden="1">
      <c r="A16" s="10" t="s">
        <v>20</v>
      </c>
      <c r="B16" s="11" t="s">
        <v>21</v>
      </c>
      <c r="C16" s="12">
        <f>C17</f>
        <v>0</v>
      </c>
      <c r="D16" s="12">
        <f t="shared" ref="D16:K16" si="10">D17</f>
        <v>0</v>
      </c>
      <c r="E16" s="12">
        <f t="shared" si="10"/>
        <v>0</v>
      </c>
      <c r="F16" s="12">
        <f t="shared" si="10"/>
        <v>0</v>
      </c>
      <c r="G16" s="12">
        <f t="shared" si="10"/>
        <v>0</v>
      </c>
      <c r="H16" s="12">
        <f t="shared" si="10"/>
        <v>0</v>
      </c>
      <c r="I16" s="1">
        <f t="shared" si="10"/>
        <v>0</v>
      </c>
      <c r="J16" s="1">
        <f t="shared" si="10"/>
        <v>0</v>
      </c>
      <c r="K16" s="1">
        <f t="shared" si="10"/>
        <v>0</v>
      </c>
      <c r="L16" s="12">
        <f t="shared" si="4"/>
        <v>0</v>
      </c>
      <c r="M16" s="13" t="e">
        <f t="shared" si="5"/>
        <v>#DIV/0!</v>
      </c>
      <c r="N16" s="25"/>
      <c r="O16" s="12">
        <f t="shared" si="6"/>
        <v>0</v>
      </c>
      <c r="P16" s="13" t="e">
        <f t="shared" si="7"/>
        <v>#DIV/0!</v>
      </c>
      <c r="Q16" s="25"/>
      <c r="R16" s="12">
        <f t="shared" si="8"/>
        <v>0</v>
      </c>
      <c r="S16" s="17" t="e">
        <f t="shared" si="9"/>
        <v>#DIV/0!</v>
      </c>
      <c r="T16" s="25"/>
    </row>
    <row r="17" spans="1:20" s="18" customFormat="1" ht="31.5" hidden="1">
      <c r="A17" s="15" t="s">
        <v>22</v>
      </c>
      <c r="B17" s="4" t="s">
        <v>23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">
        <v>0</v>
      </c>
      <c r="J17" s="1">
        <v>0</v>
      </c>
      <c r="K17" s="1">
        <v>0</v>
      </c>
      <c r="L17" s="16">
        <f t="shared" si="4"/>
        <v>0</v>
      </c>
      <c r="M17" s="17" t="e">
        <f t="shared" si="5"/>
        <v>#DIV/0!</v>
      </c>
      <c r="N17" s="26"/>
      <c r="O17" s="16">
        <f t="shared" si="6"/>
        <v>0</v>
      </c>
      <c r="P17" s="17" t="e">
        <f t="shared" si="7"/>
        <v>#DIV/0!</v>
      </c>
      <c r="Q17" s="26"/>
      <c r="R17" s="12">
        <f t="shared" si="8"/>
        <v>0</v>
      </c>
      <c r="S17" s="17" t="e">
        <f t="shared" si="9"/>
        <v>#DIV/0!</v>
      </c>
      <c r="T17" s="26"/>
    </row>
    <row r="18" spans="1:20" s="14" customFormat="1" ht="63">
      <c r="A18" s="10" t="s">
        <v>24</v>
      </c>
      <c r="B18" s="11" t="s">
        <v>25</v>
      </c>
      <c r="C18" s="12">
        <f>SUM(C19:C20)</f>
        <v>21798918.16</v>
      </c>
      <c r="D18" s="12">
        <f t="shared" ref="D18:K18" si="11">SUM(D19:D20)</f>
        <v>0</v>
      </c>
      <c r="E18" s="12">
        <f t="shared" si="11"/>
        <v>0</v>
      </c>
      <c r="F18" s="12">
        <f t="shared" si="11"/>
        <v>0</v>
      </c>
      <c r="G18" s="12">
        <f t="shared" si="11"/>
        <v>0</v>
      </c>
      <c r="H18" s="12">
        <f t="shared" si="11"/>
        <v>0</v>
      </c>
      <c r="I18" s="23">
        <f t="shared" si="11"/>
        <v>23893731.210000001</v>
      </c>
      <c r="J18" s="23">
        <f t="shared" ref="J18" si="12">SUM(J19:J20)</f>
        <v>23893731.210000001</v>
      </c>
      <c r="K18" s="23">
        <f t="shared" si="11"/>
        <v>23791846.620000001</v>
      </c>
      <c r="L18" s="12">
        <f t="shared" si="4"/>
        <v>-1992928.4600000009</v>
      </c>
      <c r="M18" s="13">
        <f t="shared" si="5"/>
        <v>1.0914232736401082</v>
      </c>
      <c r="N18" s="25"/>
      <c r="O18" s="12">
        <f t="shared" si="6"/>
        <v>101884.58999999985</v>
      </c>
      <c r="P18" s="13">
        <f t="shared" si="7"/>
        <v>0.99573592800954591</v>
      </c>
      <c r="Q18" s="25"/>
      <c r="R18" s="12">
        <f t="shared" si="8"/>
        <v>101884.58999999985</v>
      </c>
      <c r="S18" s="13">
        <f t="shared" si="9"/>
        <v>0.99573592800954591</v>
      </c>
      <c r="T18" s="25"/>
    </row>
    <row r="19" spans="1:20" s="18" customFormat="1" ht="62.25" customHeight="1">
      <c r="A19" s="2" t="s">
        <v>26</v>
      </c>
      <c r="B19" s="4" t="s">
        <v>102</v>
      </c>
      <c r="C19" s="1">
        <v>40000</v>
      </c>
      <c r="D19" s="16"/>
      <c r="E19" s="16"/>
      <c r="F19" s="16"/>
      <c r="G19" s="16"/>
      <c r="H19" s="16"/>
      <c r="I19" s="1">
        <v>40000</v>
      </c>
      <c r="J19" s="1">
        <v>40000</v>
      </c>
      <c r="K19" s="1">
        <v>40000</v>
      </c>
      <c r="L19" s="16">
        <v>0</v>
      </c>
      <c r="M19" s="17">
        <f t="shared" si="5"/>
        <v>1</v>
      </c>
      <c r="N19" s="27"/>
      <c r="O19" s="16">
        <f t="shared" si="6"/>
        <v>0</v>
      </c>
      <c r="P19" s="17">
        <f t="shared" si="7"/>
        <v>1</v>
      </c>
      <c r="Q19" s="27"/>
      <c r="R19" s="16">
        <f t="shared" si="8"/>
        <v>0</v>
      </c>
      <c r="S19" s="17">
        <f t="shared" si="9"/>
        <v>1</v>
      </c>
      <c r="T19" s="27"/>
    </row>
    <row r="20" spans="1:20" s="18" customFormat="1" ht="94.5">
      <c r="A20" s="2" t="s">
        <v>100</v>
      </c>
      <c r="B20" s="3" t="s">
        <v>101</v>
      </c>
      <c r="C20" s="1">
        <v>21758918.16</v>
      </c>
      <c r="D20" s="16"/>
      <c r="E20" s="16"/>
      <c r="F20" s="16"/>
      <c r="G20" s="16"/>
      <c r="H20" s="16"/>
      <c r="I20" s="1">
        <v>23853731.210000001</v>
      </c>
      <c r="J20" s="1">
        <v>23853731.210000001</v>
      </c>
      <c r="K20" s="1">
        <v>23751846.620000001</v>
      </c>
      <c r="L20" s="16">
        <f t="shared" si="4"/>
        <v>-1992928.4600000009</v>
      </c>
      <c r="M20" s="17">
        <f t="shared" si="5"/>
        <v>1.0915913394841319</v>
      </c>
      <c r="N20" s="32" t="s">
        <v>129</v>
      </c>
      <c r="O20" s="16">
        <f t="shared" ref="O20" si="13">I20-K20</f>
        <v>101884.58999999985</v>
      </c>
      <c r="P20" s="17">
        <f t="shared" ref="P20" si="14">K20/I20</f>
        <v>0.99572877764476164</v>
      </c>
      <c r="Q20" s="28"/>
      <c r="R20" s="16">
        <f t="shared" si="8"/>
        <v>101884.58999999985</v>
      </c>
      <c r="S20" s="17">
        <f t="shared" si="9"/>
        <v>0.99572877764476164</v>
      </c>
      <c r="T20" s="28"/>
    </row>
    <row r="21" spans="1:20" s="14" customFormat="1" ht="31.5">
      <c r="A21" s="10" t="s">
        <v>27</v>
      </c>
      <c r="B21" s="11" t="s">
        <v>28</v>
      </c>
      <c r="C21" s="12">
        <f>SUM(C22:C27)</f>
        <v>59197221.130000003</v>
      </c>
      <c r="D21" s="12">
        <f t="shared" ref="D21:K21" si="15">SUM(D22:D27)</f>
        <v>0</v>
      </c>
      <c r="E21" s="12">
        <f t="shared" si="15"/>
        <v>0</v>
      </c>
      <c r="F21" s="12">
        <f t="shared" si="15"/>
        <v>0</v>
      </c>
      <c r="G21" s="12">
        <f t="shared" si="15"/>
        <v>0</v>
      </c>
      <c r="H21" s="12">
        <f t="shared" si="15"/>
        <v>0</v>
      </c>
      <c r="I21" s="23">
        <f t="shared" si="15"/>
        <v>96006390.739999995</v>
      </c>
      <c r="J21" s="23">
        <f t="shared" ref="J21" si="16">SUM(J22:J27)</f>
        <v>96083535.480000004</v>
      </c>
      <c r="K21" s="23">
        <f t="shared" si="15"/>
        <v>84965377.840000004</v>
      </c>
      <c r="L21" s="12">
        <f t="shared" si="4"/>
        <v>-25768156.710000001</v>
      </c>
      <c r="M21" s="13">
        <f t="shared" si="5"/>
        <v>1.4352933502302729</v>
      </c>
      <c r="N21" s="33"/>
      <c r="O21" s="12">
        <f t="shared" si="6"/>
        <v>11041012.899999991</v>
      </c>
      <c r="P21" s="13">
        <f t="shared" si="7"/>
        <v>0.88499710472503079</v>
      </c>
      <c r="Q21" s="25"/>
      <c r="R21" s="12">
        <f t="shared" si="8"/>
        <v>11118157.640000001</v>
      </c>
      <c r="S21" s="13">
        <f t="shared" si="9"/>
        <v>0.88428654727932787</v>
      </c>
      <c r="T21" s="25"/>
    </row>
    <row r="22" spans="1:20" s="18" customFormat="1" ht="126">
      <c r="A22" s="15" t="s">
        <v>29</v>
      </c>
      <c r="B22" s="4" t="s">
        <v>30</v>
      </c>
      <c r="C22" s="1">
        <v>4177060.54</v>
      </c>
      <c r="D22" s="16"/>
      <c r="E22" s="16"/>
      <c r="F22" s="16"/>
      <c r="G22" s="16"/>
      <c r="H22" s="16"/>
      <c r="I22" s="1">
        <v>6109426.9900000002</v>
      </c>
      <c r="J22" s="1">
        <v>6109426.9900000002</v>
      </c>
      <c r="K22" s="1">
        <v>5216616.1100000003</v>
      </c>
      <c r="L22" s="16">
        <f t="shared" si="4"/>
        <v>-1039555.5700000003</v>
      </c>
      <c r="M22" s="17">
        <f t="shared" si="5"/>
        <v>1.2488725169398671</v>
      </c>
      <c r="N22" s="5" t="s">
        <v>130</v>
      </c>
      <c r="O22" s="16">
        <f t="shared" si="6"/>
        <v>892810.87999999989</v>
      </c>
      <c r="P22" s="17">
        <f t="shared" si="7"/>
        <v>0.85386340135312755</v>
      </c>
      <c r="Q22" s="5" t="s">
        <v>110</v>
      </c>
      <c r="R22" s="16">
        <f t="shared" si="8"/>
        <v>892810.87999999989</v>
      </c>
      <c r="S22" s="17">
        <f t="shared" si="9"/>
        <v>0.85386340135312755</v>
      </c>
      <c r="T22" s="5" t="s">
        <v>150</v>
      </c>
    </row>
    <row r="23" spans="1:20" s="18" customFormat="1" ht="258.75">
      <c r="A23" s="15" t="s">
        <v>31</v>
      </c>
      <c r="B23" s="4" t="s">
        <v>32</v>
      </c>
      <c r="C23" s="1">
        <v>0</v>
      </c>
      <c r="D23" s="16"/>
      <c r="E23" s="16"/>
      <c r="F23" s="16"/>
      <c r="G23" s="16"/>
      <c r="H23" s="16"/>
      <c r="I23" s="1">
        <f>12942050.61-77144.74</f>
        <v>12864905.869999999</v>
      </c>
      <c r="J23" s="1">
        <v>12942050.609999999</v>
      </c>
      <c r="K23" s="1">
        <v>5264648.04</v>
      </c>
      <c r="L23" s="16">
        <f t="shared" si="4"/>
        <v>-5264648.04</v>
      </c>
      <c r="M23" s="36" t="str">
        <f>IF(C23=0,"--",K23/C23)</f>
        <v>--</v>
      </c>
      <c r="N23" s="5" t="s">
        <v>131</v>
      </c>
      <c r="O23" s="16">
        <f t="shared" si="6"/>
        <v>7600257.8299999991</v>
      </c>
      <c r="P23" s="17">
        <f t="shared" si="7"/>
        <v>0.40922553909055537</v>
      </c>
      <c r="Q23" s="34" t="s">
        <v>151</v>
      </c>
      <c r="R23" s="16">
        <f t="shared" si="8"/>
        <v>7677402.5699999994</v>
      </c>
      <c r="S23" s="17">
        <f t="shared" si="9"/>
        <v>0.4067862349365361</v>
      </c>
      <c r="T23" s="35" t="s">
        <v>152</v>
      </c>
    </row>
    <row r="24" spans="1:20" s="18" customFormat="1" ht="94.5">
      <c r="A24" s="15" t="s">
        <v>33</v>
      </c>
      <c r="B24" s="4" t="s">
        <v>34</v>
      </c>
      <c r="C24" s="1">
        <v>10000</v>
      </c>
      <c r="D24" s="16"/>
      <c r="E24" s="16"/>
      <c r="F24" s="16"/>
      <c r="G24" s="16"/>
      <c r="H24" s="16"/>
      <c r="I24" s="1">
        <v>60000</v>
      </c>
      <c r="J24" s="1">
        <v>60000</v>
      </c>
      <c r="K24" s="1">
        <v>60000</v>
      </c>
      <c r="L24" s="16">
        <f t="shared" si="4"/>
        <v>-50000</v>
      </c>
      <c r="M24" s="17">
        <f t="shared" si="5"/>
        <v>6</v>
      </c>
      <c r="N24" s="4" t="s">
        <v>132</v>
      </c>
      <c r="O24" s="16">
        <f t="shared" si="6"/>
        <v>0</v>
      </c>
      <c r="P24" s="17">
        <f t="shared" si="7"/>
        <v>1</v>
      </c>
      <c r="Q24" s="27"/>
      <c r="R24" s="16">
        <f t="shared" si="8"/>
        <v>0</v>
      </c>
      <c r="S24" s="17">
        <f t="shared" si="9"/>
        <v>1</v>
      </c>
      <c r="T24" s="27"/>
    </row>
    <row r="25" spans="1:20" s="18" customFormat="1" ht="134.25" customHeight="1">
      <c r="A25" s="15" t="s">
        <v>107</v>
      </c>
      <c r="B25" s="4" t="s">
        <v>108</v>
      </c>
      <c r="C25" s="1">
        <v>7538048.7000000002</v>
      </c>
      <c r="D25" s="16"/>
      <c r="E25" s="16"/>
      <c r="F25" s="16"/>
      <c r="G25" s="16"/>
      <c r="H25" s="16"/>
      <c r="I25" s="1">
        <v>5639884.0499999998</v>
      </c>
      <c r="J25" s="1">
        <v>5639884.0499999998</v>
      </c>
      <c r="K25" s="1">
        <v>3582123.1</v>
      </c>
      <c r="L25" s="16">
        <f t="shared" si="4"/>
        <v>3955925.6</v>
      </c>
      <c r="M25" s="36">
        <f>IF(C25=0,"-",K25/C25)</f>
        <v>0.4752056191942618</v>
      </c>
      <c r="N25" s="5" t="s">
        <v>133</v>
      </c>
      <c r="O25" s="16">
        <f t="shared" si="6"/>
        <v>2057760.9499999997</v>
      </c>
      <c r="P25" s="17">
        <f t="shared" si="7"/>
        <v>0.63514126677834803</v>
      </c>
      <c r="Q25" s="5" t="s">
        <v>153</v>
      </c>
      <c r="R25" s="16">
        <f t="shared" si="8"/>
        <v>2057760.9499999997</v>
      </c>
      <c r="S25" s="17">
        <f t="shared" si="9"/>
        <v>0.63514126677834803</v>
      </c>
      <c r="T25" s="5" t="s">
        <v>153</v>
      </c>
    </row>
    <row r="26" spans="1:20" s="18" customFormat="1" ht="144.75" customHeight="1">
      <c r="A26" s="15" t="s">
        <v>35</v>
      </c>
      <c r="B26" s="4" t="s">
        <v>36</v>
      </c>
      <c r="C26" s="1">
        <v>44922111.890000001</v>
      </c>
      <c r="D26" s="16"/>
      <c r="E26" s="16"/>
      <c r="F26" s="16"/>
      <c r="G26" s="16"/>
      <c r="H26" s="16"/>
      <c r="I26" s="1">
        <v>66777440.5</v>
      </c>
      <c r="J26" s="1">
        <v>66777440.5</v>
      </c>
      <c r="K26" s="1">
        <v>66665887.439999998</v>
      </c>
      <c r="L26" s="16">
        <f t="shared" si="4"/>
        <v>-21743775.549999997</v>
      </c>
      <c r="M26" s="17">
        <f t="shared" si="5"/>
        <v>1.4840327988862947</v>
      </c>
      <c r="N26" s="32" t="s">
        <v>134</v>
      </c>
      <c r="O26" s="16">
        <f t="shared" si="6"/>
        <v>111553.06000000238</v>
      </c>
      <c r="P26" s="17">
        <f t="shared" si="7"/>
        <v>0.99832947984881204</v>
      </c>
      <c r="Q26" s="28"/>
      <c r="R26" s="16">
        <f t="shared" si="8"/>
        <v>111553.06000000238</v>
      </c>
      <c r="S26" s="17">
        <f t="shared" si="9"/>
        <v>0.99832947984881204</v>
      </c>
      <c r="T26" s="28"/>
    </row>
    <row r="27" spans="1:20" s="18" customFormat="1" ht="141.75">
      <c r="A27" s="15" t="s">
        <v>37</v>
      </c>
      <c r="B27" s="4" t="s">
        <v>38</v>
      </c>
      <c r="C27" s="1">
        <v>2550000</v>
      </c>
      <c r="D27" s="16"/>
      <c r="E27" s="16"/>
      <c r="F27" s="16"/>
      <c r="G27" s="16"/>
      <c r="H27" s="16"/>
      <c r="I27" s="1">
        <v>4554733.33</v>
      </c>
      <c r="J27" s="1">
        <v>4554733.33</v>
      </c>
      <c r="K27" s="1">
        <v>4176103.15</v>
      </c>
      <c r="L27" s="16">
        <f t="shared" si="4"/>
        <v>-1626103.15</v>
      </c>
      <c r="M27" s="17">
        <f t="shared" si="5"/>
        <v>1.6376875098039216</v>
      </c>
      <c r="N27" s="5" t="s">
        <v>135</v>
      </c>
      <c r="O27" s="16">
        <f t="shared" si="6"/>
        <v>378630.18000000017</v>
      </c>
      <c r="P27" s="17">
        <f t="shared" si="7"/>
        <v>0.91687105422700999</v>
      </c>
      <c r="Q27" s="5" t="s">
        <v>154</v>
      </c>
      <c r="R27" s="16">
        <f t="shared" si="8"/>
        <v>378630.18000000017</v>
      </c>
      <c r="S27" s="17">
        <f t="shared" si="9"/>
        <v>0.91687105422700999</v>
      </c>
      <c r="T27" s="5" t="s">
        <v>154</v>
      </c>
    </row>
    <row r="28" spans="1:20" s="14" customFormat="1" ht="47.25">
      <c r="A28" s="10" t="s">
        <v>39</v>
      </c>
      <c r="B28" s="11" t="s">
        <v>40</v>
      </c>
      <c r="C28" s="12">
        <f>SUM(C29:C32)</f>
        <v>137405371.33000001</v>
      </c>
      <c r="D28" s="12">
        <f t="shared" ref="D28:K28" si="17">SUM(D29:D32)</f>
        <v>0</v>
      </c>
      <c r="E28" s="12">
        <f t="shared" si="17"/>
        <v>0</v>
      </c>
      <c r="F28" s="12">
        <f t="shared" si="17"/>
        <v>0</v>
      </c>
      <c r="G28" s="12">
        <f t="shared" si="17"/>
        <v>0</v>
      </c>
      <c r="H28" s="12">
        <f t="shared" si="17"/>
        <v>0</v>
      </c>
      <c r="I28" s="23">
        <f t="shared" si="17"/>
        <v>170283915.48000002</v>
      </c>
      <c r="J28" s="23">
        <f t="shared" ref="J28" si="18">SUM(J29:J32)</f>
        <v>165395466.34</v>
      </c>
      <c r="K28" s="23">
        <f t="shared" si="17"/>
        <v>139169248.44999999</v>
      </c>
      <c r="L28" s="12">
        <f t="shared" si="4"/>
        <v>-1763877.119999975</v>
      </c>
      <c r="M28" s="13">
        <f t="shared" si="5"/>
        <v>1.0128370317908735</v>
      </c>
      <c r="N28" s="25"/>
      <c r="O28" s="12">
        <f t="shared" si="6"/>
        <v>31114667.030000031</v>
      </c>
      <c r="P28" s="13">
        <f t="shared" si="7"/>
        <v>0.81727770974555447</v>
      </c>
      <c r="Q28" s="25"/>
      <c r="R28" s="12">
        <f t="shared" si="8"/>
        <v>26226217.890000015</v>
      </c>
      <c r="S28" s="13">
        <f t="shared" si="9"/>
        <v>0.8414332722029555</v>
      </c>
      <c r="T28" s="25"/>
    </row>
    <row r="29" spans="1:20" s="18" customFormat="1" ht="147.75" customHeight="1">
      <c r="A29" s="15" t="s">
        <v>41</v>
      </c>
      <c r="B29" s="4" t="s">
        <v>42</v>
      </c>
      <c r="C29" s="1">
        <v>30800000</v>
      </c>
      <c r="D29" s="16"/>
      <c r="E29" s="16"/>
      <c r="F29" s="16"/>
      <c r="G29" s="16"/>
      <c r="H29" s="16"/>
      <c r="I29" s="1">
        <v>58814299.840000004</v>
      </c>
      <c r="J29" s="1">
        <v>58814299.840000004</v>
      </c>
      <c r="K29" s="1">
        <v>51310333.509999998</v>
      </c>
      <c r="L29" s="16">
        <f t="shared" si="4"/>
        <v>-20510333.509999998</v>
      </c>
      <c r="M29" s="17">
        <f t="shared" si="5"/>
        <v>1.665919919155844</v>
      </c>
      <c r="N29" s="5" t="s">
        <v>145</v>
      </c>
      <c r="O29" s="16">
        <f t="shared" si="6"/>
        <v>7503966.3300000057</v>
      </c>
      <c r="P29" s="17">
        <f t="shared" si="7"/>
        <v>0.8724125535726176</v>
      </c>
      <c r="Q29" s="5" t="s">
        <v>155</v>
      </c>
      <c r="R29" s="16">
        <f t="shared" si="8"/>
        <v>7503966.3300000057</v>
      </c>
      <c r="S29" s="17">
        <f t="shared" si="9"/>
        <v>0.8724125535726176</v>
      </c>
      <c r="T29" s="5" t="s">
        <v>155</v>
      </c>
    </row>
    <row r="30" spans="1:20" s="18" customFormat="1" ht="157.5">
      <c r="A30" s="15" t="s">
        <v>43</v>
      </c>
      <c r="B30" s="4" t="s">
        <v>44</v>
      </c>
      <c r="C30" s="1">
        <v>11625279.789999999</v>
      </c>
      <c r="D30" s="16"/>
      <c r="E30" s="16"/>
      <c r="F30" s="16"/>
      <c r="G30" s="16"/>
      <c r="H30" s="16"/>
      <c r="I30" s="1">
        <f>33110457.81+493730+4393473.49</f>
        <v>37997661.300000004</v>
      </c>
      <c r="J30" s="1">
        <v>33110457.809999999</v>
      </c>
      <c r="K30" s="1">
        <v>14863577.15</v>
      </c>
      <c r="L30" s="16">
        <f t="shared" si="4"/>
        <v>-3238297.3600000013</v>
      </c>
      <c r="M30" s="17">
        <f t="shared" si="5"/>
        <v>1.2785565094773519</v>
      </c>
      <c r="N30" s="5" t="s">
        <v>146</v>
      </c>
      <c r="O30" s="16">
        <f t="shared" si="6"/>
        <v>23134084.150000006</v>
      </c>
      <c r="P30" s="17">
        <f t="shared" si="7"/>
        <v>0.3911708416117704</v>
      </c>
      <c r="Q30" s="5" t="s">
        <v>156</v>
      </c>
      <c r="R30" s="16">
        <f t="shared" si="8"/>
        <v>18246880.659999996</v>
      </c>
      <c r="S30" s="17">
        <f t="shared" si="9"/>
        <v>0.44890883826773642</v>
      </c>
      <c r="T30" s="5" t="s">
        <v>156</v>
      </c>
    </row>
    <row r="31" spans="1:20" s="18" customFormat="1" ht="94.5">
      <c r="A31" s="15" t="s">
        <v>45</v>
      </c>
      <c r="B31" s="4" t="s">
        <v>46</v>
      </c>
      <c r="C31" s="1">
        <v>94569091.540000007</v>
      </c>
      <c r="D31" s="16"/>
      <c r="E31" s="16"/>
      <c r="F31" s="16"/>
      <c r="G31" s="16"/>
      <c r="H31" s="16"/>
      <c r="I31" s="1">
        <f>73302708.69+1245.65</f>
        <v>73303954.340000004</v>
      </c>
      <c r="J31" s="1">
        <v>73302708.689999998</v>
      </c>
      <c r="K31" s="1">
        <v>72833337.790000007</v>
      </c>
      <c r="L31" s="16">
        <f t="shared" si="4"/>
        <v>21735753.75</v>
      </c>
      <c r="M31" s="17">
        <f t="shared" si="5"/>
        <v>0.77016006608452614</v>
      </c>
      <c r="N31" s="5" t="s">
        <v>136</v>
      </c>
      <c r="O31" s="16">
        <f t="shared" si="6"/>
        <v>470616.54999999702</v>
      </c>
      <c r="P31" s="17">
        <f t="shared" si="7"/>
        <v>0.993579929565366</v>
      </c>
      <c r="Q31" s="26"/>
      <c r="R31" s="16">
        <f t="shared" si="8"/>
        <v>469370.89999999106</v>
      </c>
      <c r="S31" s="17">
        <f t="shared" si="9"/>
        <v>0.99359681370050079</v>
      </c>
      <c r="T31" s="26"/>
    </row>
    <row r="32" spans="1:20" s="18" customFormat="1" ht="175.5" customHeight="1">
      <c r="A32" s="15" t="s">
        <v>47</v>
      </c>
      <c r="B32" s="4" t="s">
        <v>48</v>
      </c>
      <c r="C32" s="1">
        <v>411000</v>
      </c>
      <c r="D32" s="16"/>
      <c r="E32" s="16"/>
      <c r="F32" s="16"/>
      <c r="G32" s="16"/>
      <c r="H32" s="16"/>
      <c r="I32" s="1">
        <v>168000</v>
      </c>
      <c r="J32" s="1">
        <v>168000</v>
      </c>
      <c r="K32" s="1">
        <v>162000</v>
      </c>
      <c r="L32" s="16">
        <f t="shared" si="4"/>
        <v>249000</v>
      </c>
      <c r="M32" s="17">
        <f t="shared" si="5"/>
        <v>0.39416058394160586</v>
      </c>
      <c r="N32" s="5" t="s">
        <v>137</v>
      </c>
      <c r="O32" s="16">
        <f>I32-K32</f>
        <v>6000</v>
      </c>
      <c r="P32" s="17">
        <f t="shared" si="7"/>
        <v>0.9642857142857143</v>
      </c>
      <c r="Q32" s="26"/>
      <c r="R32" s="16">
        <f t="shared" si="8"/>
        <v>6000</v>
      </c>
      <c r="S32" s="17">
        <f t="shared" si="9"/>
        <v>0.9642857142857143</v>
      </c>
      <c r="T32" s="26"/>
    </row>
    <row r="33" spans="1:20" s="14" customFormat="1" ht="31.5">
      <c r="A33" s="10" t="s">
        <v>49</v>
      </c>
      <c r="B33" s="11" t="s">
        <v>50</v>
      </c>
      <c r="C33" s="12">
        <f>C34</f>
        <v>8270000</v>
      </c>
      <c r="D33" s="12">
        <f t="shared" ref="D33:K33" si="19">D34</f>
        <v>0</v>
      </c>
      <c r="E33" s="12">
        <f t="shared" si="19"/>
        <v>0</v>
      </c>
      <c r="F33" s="12">
        <f t="shared" si="19"/>
        <v>0</v>
      </c>
      <c r="G33" s="12">
        <f t="shared" si="19"/>
        <v>0</v>
      </c>
      <c r="H33" s="12">
        <f t="shared" si="19"/>
        <v>0</v>
      </c>
      <c r="I33" s="23">
        <f t="shared" si="19"/>
        <v>8270000</v>
      </c>
      <c r="J33" s="23">
        <f t="shared" si="19"/>
        <v>8270000</v>
      </c>
      <c r="K33" s="23">
        <f t="shared" si="19"/>
        <v>8270000</v>
      </c>
      <c r="L33" s="12">
        <f t="shared" si="4"/>
        <v>0</v>
      </c>
      <c r="M33" s="13">
        <f t="shared" si="5"/>
        <v>1</v>
      </c>
      <c r="N33" s="25"/>
      <c r="O33" s="12">
        <f t="shared" si="6"/>
        <v>0</v>
      </c>
      <c r="P33" s="13">
        <f t="shared" si="7"/>
        <v>1</v>
      </c>
      <c r="Q33" s="25"/>
      <c r="R33" s="12">
        <f t="shared" si="8"/>
        <v>0</v>
      </c>
      <c r="S33" s="13">
        <f t="shared" si="9"/>
        <v>1</v>
      </c>
      <c r="T33" s="25"/>
    </row>
    <row r="34" spans="1:20" s="18" customFormat="1" ht="31.5">
      <c r="A34" s="15" t="s">
        <v>51</v>
      </c>
      <c r="B34" s="4" t="s">
        <v>52</v>
      </c>
      <c r="C34" s="1">
        <v>8270000</v>
      </c>
      <c r="D34" s="16"/>
      <c r="E34" s="16"/>
      <c r="F34" s="16"/>
      <c r="G34" s="16"/>
      <c r="H34" s="16"/>
      <c r="I34" s="1">
        <v>8270000</v>
      </c>
      <c r="J34" s="1">
        <v>8270000</v>
      </c>
      <c r="K34" s="1">
        <v>8270000</v>
      </c>
      <c r="L34" s="16">
        <f t="shared" si="4"/>
        <v>0</v>
      </c>
      <c r="M34" s="17">
        <f>K34/C34</f>
        <v>1</v>
      </c>
      <c r="N34" s="26"/>
      <c r="O34" s="16">
        <f t="shared" si="6"/>
        <v>0</v>
      </c>
      <c r="P34" s="17">
        <f t="shared" si="7"/>
        <v>1</v>
      </c>
      <c r="Q34" s="26"/>
      <c r="R34" s="16">
        <f t="shared" si="8"/>
        <v>0</v>
      </c>
      <c r="S34" s="17">
        <f t="shared" si="9"/>
        <v>1</v>
      </c>
      <c r="T34" s="26"/>
    </row>
    <row r="35" spans="1:20" s="14" customFormat="1" ht="15.75">
      <c r="A35" s="10" t="s">
        <v>53</v>
      </c>
      <c r="B35" s="11" t="s">
        <v>54</v>
      </c>
      <c r="C35" s="12">
        <f>SUM(C36:C41)</f>
        <v>865913187.40999997</v>
      </c>
      <c r="D35" s="12">
        <f t="shared" ref="D35:K35" si="20">SUM(D36:D41)</f>
        <v>0</v>
      </c>
      <c r="E35" s="12">
        <f t="shared" si="20"/>
        <v>0</v>
      </c>
      <c r="F35" s="12">
        <f t="shared" si="20"/>
        <v>0</v>
      </c>
      <c r="G35" s="12">
        <f t="shared" si="20"/>
        <v>0</v>
      </c>
      <c r="H35" s="12">
        <f t="shared" si="20"/>
        <v>0</v>
      </c>
      <c r="I35" s="23">
        <f t="shared" si="20"/>
        <v>991533936.75999987</v>
      </c>
      <c r="J35" s="23">
        <f t="shared" ref="J35" si="21">SUM(J36:J41)</f>
        <v>991533936.75999987</v>
      </c>
      <c r="K35" s="23">
        <f t="shared" si="20"/>
        <v>991244780.83000004</v>
      </c>
      <c r="L35" s="12">
        <f t="shared" si="4"/>
        <v>-125331593.42000008</v>
      </c>
      <c r="M35" s="13">
        <f t="shared" si="5"/>
        <v>1.144739213170866</v>
      </c>
      <c r="N35" s="25"/>
      <c r="O35" s="12">
        <f t="shared" si="6"/>
        <v>289155.92999982834</v>
      </c>
      <c r="P35" s="13">
        <f t="shared" si="7"/>
        <v>0.99970837515562538</v>
      </c>
      <c r="Q35" s="25"/>
      <c r="R35" s="12">
        <f t="shared" si="8"/>
        <v>289155.92999982834</v>
      </c>
      <c r="S35" s="13">
        <f t="shared" si="9"/>
        <v>0.99970837515562538</v>
      </c>
      <c r="T35" s="25"/>
    </row>
    <row r="36" spans="1:20" s="18" customFormat="1" ht="98.25" customHeight="1">
      <c r="A36" s="15" t="s">
        <v>55</v>
      </c>
      <c r="B36" s="4" t="s">
        <v>56</v>
      </c>
      <c r="C36" s="1">
        <v>262254433</v>
      </c>
      <c r="D36" s="16"/>
      <c r="E36" s="16"/>
      <c r="F36" s="16"/>
      <c r="G36" s="16"/>
      <c r="H36" s="16"/>
      <c r="I36" s="1">
        <v>208516944.99000001</v>
      </c>
      <c r="J36" s="1">
        <v>208516944.99000001</v>
      </c>
      <c r="K36" s="1">
        <v>208516944.99000001</v>
      </c>
      <c r="L36" s="16">
        <f t="shared" si="4"/>
        <v>53737488.00999999</v>
      </c>
      <c r="M36" s="17">
        <f t="shared" si="5"/>
        <v>0.79509407183214331</v>
      </c>
      <c r="N36" s="32" t="s">
        <v>138</v>
      </c>
      <c r="O36" s="16">
        <f t="shared" si="6"/>
        <v>0</v>
      </c>
      <c r="P36" s="17">
        <f t="shared" si="7"/>
        <v>1</v>
      </c>
      <c r="Q36" s="28"/>
      <c r="R36" s="16">
        <f t="shared" si="8"/>
        <v>0</v>
      </c>
      <c r="S36" s="17">
        <f t="shared" si="9"/>
        <v>1</v>
      </c>
      <c r="T36" s="28"/>
    </row>
    <row r="37" spans="1:20" s="18" customFormat="1" ht="356.25" customHeight="1">
      <c r="A37" s="15" t="s">
        <v>57</v>
      </c>
      <c r="B37" s="4" t="s">
        <v>58</v>
      </c>
      <c r="C37" s="1">
        <v>540482618.10000002</v>
      </c>
      <c r="D37" s="16"/>
      <c r="E37" s="16"/>
      <c r="F37" s="16"/>
      <c r="G37" s="16"/>
      <c r="H37" s="16"/>
      <c r="I37" s="1">
        <v>712314699.03999996</v>
      </c>
      <c r="J37" s="1">
        <v>712314699.03999996</v>
      </c>
      <c r="K37" s="1">
        <v>712314699.03999996</v>
      </c>
      <c r="L37" s="16">
        <f t="shared" si="4"/>
        <v>-171832080.93999994</v>
      </c>
      <c r="M37" s="17">
        <f t="shared" si="5"/>
        <v>1.3179234173044352</v>
      </c>
      <c r="N37" s="32" t="s">
        <v>139</v>
      </c>
      <c r="O37" s="16">
        <f t="shared" si="6"/>
        <v>0</v>
      </c>
      <c r="P37" s="17">
        <f t="shared" si="7"/>
        <v>1</v>
      </c>
      <c r="Q37" s="28"/>
      <c r="R37" s="16">
        <f t="shared" si="8"/>
        <v>0</v>
      </c>
      <c r="S37" s="17">
        <f t="shared" si="9"/>
        <v>1</v>
      </c>
      <c r="T37" s="28"/>
    </row>
    <row r="38" spans="1:20" s="18" customFormat="1" ht="123.75" customHeight="1">
      <c r="A38" s="15" t="s">
        <v>59</v>
      </c>
      <c r="B38" s="4" t="s">
        <v>60</v>
      </c>
      <c r="C38" s="1">
        <v>33149241</v>
      </c>
      <c r="D38" s="16"/>
      <c r="E38" s="16"/>
      <c r="F38" s="16"/>
      <c r="G38" s="16"/>
      <c r="H38" s="16"/>
      <c r="I38" s="1">
        <v>40119695.799999997</v>
      </c>
      <c r="J38" s="1">
        <v>40119695.799999997</v>
      </c>
      <c r="K38" s="1">
        <v>40118107.840000004</v>
      </c>
      <c r="L38" s="16">
        <f t="shared" si="4"/>
        <v>-6968866.8400000036</v>
      </c>
      <c r="M38" s="17">
        <f t="shared" si="5"/>
        <v>1.2102270407940865</v>
      </c>
      <c r="N38" s="5" t="s">
        <v>129</v>
      </c>
      <c r="O38" s="16">
        <f t="shared" si="6"/>
        <v>1587.9599999934435</v>
      </c>
      <c r="P38" s="17">
        <f t="shared" si="7"/>
        <v>0.99996041944066805</v>
      </c>
      <c r="Q38" s="26"/>
      <c r="R38" s="16">
        <f t="shared" si="8"/>
        <v>1587.9599999934435</v>
      </c>
      <c r="S38" s="17">
        <f t="shared" si="9"/>
        <v>0.99996041944066805</v>
      </c>
      <c r="T38" s="26"/>
    </row>
    <row r="39" spans="1:20" s="18" customFormat="1" ht="94.5">
      <c r="A39" s="15" t="s">
        <v>61</v>
      </c>
      <c r="B39" s="4" t="s">
        <v>62</v>
      </c>
      <c r="C39" s="1">
        <v>590500</v>
      </c>
      <c r="D39" s="16"/>
      <c r="E39" s="16"/>
      <c r="F39" s="16"/>
      <c r="G39" s="16"/>
      <c r="H39" s="16"/>
      <c r="I39" s="1">
        <v>443400</v>
      </c>
      <c r="J39" s="1">
        <v>443400</v>
      </c>
      <c r="K39" s="1">
        <v>334800</v>
      </c>
      <c r="L39" s="16">
        <f t="shared" si="4"/>
        <v>255700</v>
      </c>
      <c r="M39" s="17">
        <f t="shared" si="5"/>
        <v>0.56697713801862826</v>
      </c>
      <c r="N39" s="4" t="s">
        <v>140</v>
      </c>
      <c r="O39" s="16">
        <f t="shared" si="6"/>
        <v>108600</v>
      </c>
      <c r="P39" s="17">
        <f t="shared" si="7"/>
        <v>0.75507442489851151</v>
      </c>
      <c r="Q39" s="4" t="s">
        <v>157</v>
      </c>
      <c r="R39" s="16">
        <f t="shared" si="8"/>
        <v>108600</v>
      </c>
      <c r="S39" s="17">
        <f t="shared" si="9"/>
        <v>0.75507442489851151</v>
      </c>
      <c r="T39" s="4" t="s">
        <v>157</v>
      </c>
    </row>
    <row r="40" spans="1:20" s="18" customFormat="1" ht="15.75">
      <c r="A40" s="15" t="s">
        <v>63</v>
      </c>
      <c r="B40" s="4" t="s">
        <v>64</v>
      </c>
      <c r="C40" s="1">
        <v>1229000</v>
      </c>
      <c r="D40" s="16"/>
      <c r="E40" s="16"/>
      <c r="F40" s="16"/>
      <c r="G40" s="16"/>
      <c r="H40" s="16"/>
      <c r="I40" s="1">
        <v>1229000</v>
      </c>
      <c r="J40" s="1">
        <v>1229000</v>
      </c>
      <c r="K40" s="1">
        <v>1228914.76</v>
      </c>
      <c r="L40" s="16">
        <f t="shared" si="4"/>
        <v>85.239999999990687</v>
      </c>
      <c r="M40" s="17">
        <f t="shared" si="5"/>
        <v>0.99993064279902355</v>
      </c>
      <c r="N40" s="26"/>
      <c r="O40" s="16">
        <f t="shared" si="6"/>
        <v>85.239999999990687</v>
      </c>
      <c r="P40" s="17">
        <f t="shared" si="7"/>
        <v>0.99993064279902355</v>
      </c>
      <c r="Q40" s="26"/>
      <c r="R40" s="16">
        <f t="shared" si="8"/>
        <v>85.239999999990687</v>
      </c>
      <c r="S40" s="17">
        <f t="shared" si="9"/>
        <v>0.99993064279902355</v>
      </c>
      <c r="T40" s="26"/>
    </row>
    <row r="41" spans="1:20" s="18" customFormat="1" ht="31.5">
      <c r="A41" s="15" t="s">
        <v>65</v>
      </c>
      <c r="B41" s="4" t="s">
        <v>66</v>
      </c>
      <c r="C41" s="1">
        <v>28207395.309999999</v>
      </c>
      <c r="D41" s="16"/>
      <c r="E41" s="16"/>
      <c r="F41" s="16"/>
      <c r="G41" s="16"/>
      <c r="H41" s="16"/>
      <c r="I41" s="1">
        <v>28910196.93</v>
      </c>
      <c r="J41" s="1">
        <v>28910196.93</v>
      </c>
      <c r="K41" s="1">
        <v>28731314.199999999</v>
      </c>
      <c r="L41" s="16">
        <f t="shared" si="4"/>
        <v>-523918.8900000006</v>
      </c>
      <c r="M41" s="17">
        <f t="shared" si="5"/>
        <v>1.0185738131522644</v>
      </c>
      <c r="N41" s="26"/>
      <c r="O41" s="16">
        <f t="shared" si="6"/>
        <v>178882.73000000045</v>
      </c>
      <c r="P41" s="17">
        <f t="shared" si="7"/>
        <v>0.99381246933623013</v>
      </c>
      <c r="Q41" s="26"/>
      <c r="R41" s="16">
        <f t="shared" si="8"/>
        <v>178882.73000000045</v>
      </c>
      <c r="S41" s="17">
        <f t="shared" si="9"/>
        <v>0.99381246933623013</v>
      </c>
      <c r="T41" s="26"/>
    </row>
    <row r="42" spans="1:20" s="14" customFormat="1" ht="31.5">
      <c r="A42" s="10" t="s">
        <v>67</v>
      </c>
      <c r="B42" s="11" t="s">
        <v>68</v>
      </c>
      <c r="C42" s="12">
        <f>SUM(C43:C44)</f>
        <v>99254485.289999992</v>
      </c>
      <c r="D42" s="12">
        <f t="shared" ref="D42:K42" si="22">SUM(D43:D44)</f>
        <v>0</v>
      </c>
      <c r="E42" s="12">
        <f t="shared" si="22"/>
        <v>0</v>
      </c>
      <c r="F42" s="12">
        <f t="shared" si="22"/>
        <v>0</v>
      </c>
      <c r="G42" s="12">
        <f t="shared" si="22"/>
        <v>0</v>
      </c>
      <c r="H42" s="12">
        <f t="shared" si="22"/>
        <v>0</v>
      </c>
      <c r="I42" s="23">
        <f t="shared" si="22"/>
        <v>115981572.81</v>
      </c>
      <c r="J42" s="23">
        <f t="shared" ref="J42" si="23">SUM(J43:J44)</f>
        <v>115981572.81</v>
      </c>
      <c r="K42" s="23">
        <f t="shared" si="22"/>
        <v>115949779.41</v>
      </c>
      <c r="L42" s="12">
        <f t="shared" si="4"/>
        <v>-16695294.120000005</v>
      </c>
      <c r="M42" s="13">
        <f t="shared" si="5"/>
        <v>1.1682069487461448</v>
      </c>
      <c r="N42" s="26"/>
      <c r="O42" s="12">
        <f t="shared" si="6"/>
        <v>31793.40000000596</v>
      </c>
      <c r="P42" s="13">
        <f t="shared" si="7"/>
        <v>0.99972587541943336</v>
      </c>
      <c r="Q42" s="26"/>
      <c r="R42" s="12">
        <f t="shared" si="8"/>
        <v>31793.40000000596</v>
      </c>
      <c r="S42" s="13">
        <f t="shared" si="9"/>
        <v>0.99972587541943336</v>
      </c>
      <c r="T42" s="26"/>
    </row>
    <row r="43" spans="1:20" s="18" customFormat="1" ht="141.75">
      <c r="A43" s="15" t="s">
        <v>69</v>
      </c>
      <c r="B43" s="4" t="s">
        <v>70</v>
      </c>
      <c r="C43" s="1">
        <v>95305653.349999994</v>
      </c>
      <c r="D43" s="16"/>
      <c r="E43" s="16"/>
      <c r="F43" s="16"/>
      <c r="G43" s="16"/>
      <c r="H43" s="16"/>
      <c r="I43" s="1">
        <v>112324379.27</v>
      </c>
      <c r="J43" s="1">
        <v>112324379.27</v>
      </c>
      <c r="K43" s="1">
        <v>112324379.27</v>
      </c>
      <c r="L43" s="16">
        <f t="shared" si="4"/>
        <v>-17018725.920000002</v>
      </c>
      <c r="M43" s="17">
        <f t="shared" si="5"/>
        <v>1.1785699517477786</v>
      </c>
      <c r="N43" s="5" t="s">
        <v>148</v>
      </c>
      <c r="O43" s="16">
        <f t="shared" si="6"/>
        <v>0</v>
      </c>
      <c r="P43" s="17">
        <f t="shared" si="7"/>
        <v>1</v>
      </c>
      <c r="Q43" s="28"/>
      <c r="R43" s="16">
        <f t="shared" si="8"/>
        <v>0</v>
      </c>
      <c r="S43" s="17">
        <f t="shared" si="9"/>
        <v>1</v>
      </c>
      <c r="T43" s="28"/>
    </row>
    <row r="44" spans="1:20" s="18" customFormat="1" ht="104.25" customHeight="1">
      <c r="A44" s="15" t="s">
        <v>71</v>
      </c>
      <c r="B44" s="4" t="s">
        <v>72</v>
      </c>
      <c r="C44" s="1">
        <v>3948831.94</v>
      </c>
      <c r="D44" s="16"/>
      <c r="E44" s="16"/>
      <c r="F44" s="16"/>
      <c r="G44" s="16"/>
      <c r="H44" s="16"/>
      <c r="I44" s="1">
        <v>3657193.54</v>
      </c>
      <c r="J44" s="1">
        <v>3657193.54</v>
      </c>
      <c r="K44" s="1">
        <v>3625400.14</v>
      </c>
      <c r="L44" s="16">
        <f t="shared" si="4"/>
        <v>323431.79999999981</v>
      </c>
      <c r="M44" s="17">
        <f t="shared" si="5"/>
        <v>0.91809431120028884</v>
      </c>
      <c r="N44" s="4" t="s">
        <v>141</v>
      </c>
      <c r="O44" s="16">
        <f t="shared" si="6"/>
        <v>31793.399999999907</v>
      </c>
      <c r="P44" s="17">
        <f t="shared" si="7"/>
        <v>0.99130661266562337</v>
      </c>
      <c r="Q44" s="27"/>
      <c r="R44" s="16">
        <f t="shared" si="8"/>
        <v>31793.399999999907</v>
      </c>
      <c r="S44" s="17">
        <f t="shared" si="9"/>
        <v>0.99130661266562337</v>
      </c>
      <c r="T44" s="27"/>
    </row>
    <row r="45" spans="1:20" s="14" customFormat="1" ht="15.75">
      <c r="A45" s="10" t="s">
        <v>73</v>
      </c>
      <c r="B45" s="11" t="s">
        <v>74</v>
      </c>
      <c r="C45" s="12">
        <f>SUM(C46:H49)</f>
        <v>112558707.7</v>
      </c>
      <c r="D45" s="12">
        <f t="shared" ref="D45" si="24">SUM(D46:I49)</f>
        <v>169547456.82999998</v>
      </c>
      <c r="E45" s="12">
        <f>SUM(E46:K49)</f>
        <v>503817709.48999995</v>
      </c>
      <c r="F45" s="12">
        <f>SUM(F46:L49)</f>
        <v>451653621.36000001</v>
      </c>
      <c r="G45" s="12">
        <f>SUM(G46:M49)</f>
        <v>451653658.99853277</v>
      </c>
      <c r="H45" s="12">
        <f>SUM(H46:N49)</f>
        <v>451653658.99853277</v>
      </c>
      <c r="I45" s="12">
        <f>SUM(I46:I49)</f>
        <v>169547456.82999998</v>
      </c>
      <c r="J45" s="12">
        <f>SUM(J46:J49)</f>
        <v>169547456.82999998</v>
      </c>
      <c r="K45" s="12">
        <f>SUM(K46:K49)</f>
        <v>164722795.82999998</v>
      </c>
      <c r="L45" s="12">
        <f t="shared" si="4"/>
        <v>-52164088.12999998</v>
      </c>
      <c r="M45" s="13">
        <f t="shared" si="5"/>
        <v>1.4634389395179594</v>
      </c>
      <c r="N45" s="25"/>
      <c r="O45" s="12">
        <f t="shared" si="6"/>
        <v>4824661</v>
      </c>
      <c r="P45" s="13">
        <f t="shared" si="7"/>
        <v>0.97154389048231171</v>
      </c>
      <c r="Q45" s="25"/>
      <c r="R45" s="12">
        <f t="shared" si="8"/>
        <v>4824661</v>
      </c>
      <c r="S45" s="13">
        <f t="shared" si="9"/>
        <v>0.97154389048231171</v>
      </c>
      <c r="T45" s="25"/>
    </row>
    <row r="46" spans="1:20" s="18" customFormat="1" ht="94.5">
      <c r="A46" s="15" t="s">
        <v>75</v>
      </c>
      <c r="B46" s="4" t="s">
        <v>76</v>
      </c>
      <c r="C46" s="1">
        <v>2000000</v>
      </c>
      <c r="D46" s="16"/>
      <c r="E46" s="16"/>
      <c r="F46" s="16"/>
      <c r="G46" s="16"/>
      <c r="H46" s="16"/>
      <c r="I46" s="1">
        <v>3873200</v>
      </c>
      <c r="J46" s="1">
        <v>3873200</v>
      </c>
      <c r="K46" s="1">
        <v>3857069.36</v>
      </c>
      <c r="L46" s="16">
        <f t="shared" si="4"/>
        <v>-1857069.3599999999</v>
      </c>
      <c r="M46" s="17">
        <f t="shared" si="5"/>
        <v>1.9285346799999998</v>
      </c>
      <c r="N46" s="5" t="s">
        <v>142</v>
      </c>
      <c r="O46" s="16">
        <f t="shared" si="6"/>
        <v>16130.64000000013</v>
      </c>
      <c r="P46" s="17">
        <f t="shared" si="7"/>
        <v>0.99583531963234528</v>
      </c>
      <c r="Q46" s="26"/>
      <c r="R46" s="16">
        <f t="shared" si="8"/>
        <v>16130.64000000013</v>
      </c>
      <c r="S46" s="17">
        <f t="shared" si="9"/>
        <v>0.99583531963234528</v>
      </c>
      <c r="T46" s="26"/>
    </row>
    <row r="47" spans="1:20" s="18" customFormat="1" ht="245.25" customHeight="1">
      <c r="A47" s="15" t="s">
        <v>77</v>
      </c>
      <c r="B47" s="4" t="s">
        <v>78</v>
      </c>
      <c r="C47" s="1">
        <v>2646000</v>
      </c>
      <c r="D47" s="16"/>
      <c r="E47" s="16"/>
      <c r="F47" s="16"/>
      <c r="G47" s="16"/>
      <c r="H47" s="16"/>
      <c r="I47" s="1">
        <v>88511617.200000003</v>
      </c>
      <c r="J47" s="1">
        <v>88511617.200000003</v>
      </c>
      <c r="K47" s="1">
        <v>88256189.569999993</v>
      </c>
      <c r="L47" s="16">
        <f t="shared" si="4"/>
        <v>-85610189.569999993</v>
      </c>
      <c r="M47" s="17">
        <f t="shared" si="5"/>
        <v>33.354568998488283</v>
      </c>
      <c r="N47" s="5" t="s">
        <v>147</v>
      </c>
      <c r="O47" s="16">
        <f t="shared" si="6"/>
        <v>255427.63000001013</v>
      </c>
      <c r="P47" s="17">
        <f t="shared" si="7"/>
        <v>0.99711419090419684</v>
      </c>
      <c r="Q47" s="26"/>
      <c r="R47" s="16">
        <f t="shared" si="8"/>
        <v>255427.63000001013</v>
      </c>
      <c r="S47" s="17">
        <f t="shared" si="9"/>
        <v>0.99711419090419684</v>
      </c>
      <c r="T47" s="26"/>
    </row>
    <row r="48" spans="1:20" s="18" customFormat="1" ht="251.25" customHeight="1">
      <c r="A48" s="15" t="s">
        <v>79</v>
      </c>
      <c r="B48" s="4" t="s">
        <v>80</v>
      </c>
      <c r="C48" s="1">
        <v>107312707.7</v>
      </c>
      <c r="D48" s="16"/>
      <c r="E48" s="16"/>
      <c r="F48" s="16"/>
      <c r="G48" s="16"/>
      <c r="H48" s="16"/>
      <c r="I48" s="1">
        <v>76149688.430000007</v>
      </c>
      <c r="J48" s="1">
        <v>76149688.430000007</v>
      </c>
      <c r="K48" s="1">
        <v>71596585.700000003</v>
      </c>
      <c r="L48" s="16">
        <f t="shared" si="4"/>
        <v>35716122</v>
      </c>
      <c r="M48" s="17">
        <f t="shared" si="5"/>
        <v>0.66717714271224193</v>
      </c>
      <c r="N48" s="4" t="s">
        <v>161</v>
      </c>
      <c r="O48" s="16">
        <f t="shared" si="6"/>
        <v>4553102.7300000042</v>
      </c>
      <c r="P48" s="17">
        <f t="shared" si="7"/>
        <v>0.94020851793523219</v>
      </c>
      <c r="Q48" s="4" t="s">
        <v>109</v>
      </c>
      <c r="R48" s="16">
        <f t="shared" si="8"/>
        <v>4553102.7300000042</v>
      </c>
      <c r="S48" s="17">
        <f t="shared" si="9"/>
        <v>0.94020851793523219</v>
      </c>
      <c r="T48" s="4" t="s">
        <v>109</v>
      </c>
    </row>
    <row r="49" spans="1:20" s="18" customFormat="1" ht="204" customHeight="1">
      <c r="A49" s="15" t="s">
        <v>115</v>
      </c>
      <c r="B49" s="3" t="s">
        <v>116</v>
      </c>
      <c r="C49" s="1">
        <v>600000</v>
      </c>
      <c r="D49" s="16"/>
      <c r="E49" s="16"/>
      <c r="F49" s="16"/>
      <c r="G49" s="16"/>
      <c r="H49" s="16"/>
      <c r="I49" s="1">
        <v>1012951.2</v>
      </c>
      <c r="J49" s="1">
        <v>1012951.2</v>
      </c>
      <c r="K49" s="1">
        <v>1012951.2</v>
      </c>
      <c r="L49" s="16">
        <f t="shared" ref="L49" si="25">C49-K49</f>
        <v>-412951.19999999995</v>
      </c>
      <c r="M49" s="17">
        <f t="shared" ref="M49" si="26">K49/C49</f>
        <v>1.6882519999999999</v>
      </c>
      <c r="N49" s="4" t="s">
        <v>143</v>
      </c>
      <c r="O49" s="16">
        <f t="shared" ref="O49" si="27">I49-K49</f>
        <v>0</v>
      </c>
      <c r="P49" s="17">
        <f t="shared" ref="P49" si="28">K49/I49</f>
        <v>1</v>
      </c>
      <c r="Q49" s="27"/>
      <c r="R49" s="16">
        <f t="shared" si="8"/>
        <v>0</v>
      </c>
      <c r="S49" s="17">
        <f t="shared" si="9"/>
        <v>1</v>
      </c>
      <c r="T49" s="27"/>
    </row>
    <row r="50" spans="1:20" s="14" customFormat="1" ht="31.5">
      <c r="A50" s="10" t="s">
        <v>81</v>
      </c>
      <c r="B50" s="11" t="s">
        <v>82</v>
      </c>
      <c r="C50" s="12">
        <f>C51+C52</f>
        <v>23906017.129999999</v>
      </c>
      <c r="D50" s="12">
        <f t="shared" ref="D50:K50" si="29">D51+D52</f>
        <v>0</v>
      </c>
      <c r="E50" s="12">
        <f t="shared" si="29"/>
        <v>0</v>
      </c>
      <c r="F50" s="12">
        <f t="shared" si="29"/>
        <v>0</v>
      </c>
      <c r="G50" s="12">
        <f t="shared" si="29"/>
        <v>0</v>
      </c>
      <c r="H50" s="12">
        <f t="shared" si="29"/>
        <v>0</v>
      </c>
      <c r="I50" s="12">
        <f t="shared" si="29"/>
        <v>27146041.300000001</v>
      </c>
      <c r="J50" s="12">
        <f t="shared" ref="J50" si="30">J51+J52</f>
        <v>27146041.300000001</v>
      </c>
      <c r="K50" s="12">
        <f t="shared" si="29"/>
        <v>27141497.390000001</v>
      </c>
      <c r="L50" s="12">
        <f>C50-K50</f>
        <v>-3235480.2600000016</v>
      </c>
      <c r="M50" s="13">
        <f t="shared" si="5"/>
        <v>1.135341669103874</v>
      </c>
      <c r="N50" s="25"/>
      <c r="O50" s="12">
        <f t="shared" si="6"/>
        <v>4543.910000000149</v>
      </c>
      <c r="P50" s="13">
        <f t="shared" si="7"/>
        <v>0.99983261242588617</v>
      </c>
      <c r="Q50" s="25"/>
      <c r="R50" s="12">
        <f t="shared" si="8"/>
        <v>4543.910000000149</v>
      </c>
      <c r="S50" s="13">
        <f t="shared" si="9"/>
        <v>0.99983261242588617</v>
      </c>
      <c r="T50" s="25"/>
    </row>
    <row r="51" spans="1:20" s="18" customFormat="1" ht="183.75" customHeight="1">
      <c r="A51" s="15" t="s">
        <v>83</v>
      </c>
      <c r="B51" s="4" t="s">
        <v>84</v>
      </c>
      <c r="C51" s="1">
        <v>2221000</v>
      </c>
      <c r="D51" s="16"/>
      <c r="E51" s="16"/>
      <c r="F51" s="16"/>
      <c r="G51" s="16"/>
      <c r="H51" s="16"/>
      <c r="I51" s="1">
        <v>4259882.87</v>
      </c>
      <c r="J51" s="1">
        <v>4259882.87</v>
      </c>
      <c r="K51" s="1">
        <v>4255338.96</v>
      </c>
      <c r="L51" s="16">
        <f t="shared" si="4"/>
        <v>-2034338.96</v>
      </c>
      <c r="M51" s="17">
        <f t="shared" si="5"/>
        <v>1.9159563079693831</v>
      </c>
      <c r="N51" s="4" t="s">
        <v>149</v>
      </c>
      <c r="O51" s="16">
        <f t="shared" si="6"/>
        <v>4543.910000000149</v>
      </c>
      <c r="P51" s="17">
        <f t="shared" si="7"/>
        <v>0.99893332513154287</v>
      </c>
      <c r="Q51" s="27"/>
      <c r="R51" s="16">
        <f t="shared" si="8"/>
        <v>4543.910000000149</v>
      </c>
      <c r="S51" s="17">
        <f t="shared" si="9"/>
        <v>0.99893332513154287</v>
      </c>
      <c r="T51" s="27"/>
    </row>
    <row r="52" spans="1:20" s="18" customFormat="1" ht="108.75" customHeight="1">
      <c r="A52" s="15" t="s">
        <v>113</v>
      </c>
      <c r="B52" s="4" t="s">
        <v>114</v>
      </c>
      <c r="C52" s="1">
        <v>21685017.129999999</v>
      </c>
      <c r="D52" s="16"/>
      <c r="E52" s="16"/>
      <c r="F52" s="16"/>
      <c r="G52" s="16"/>
      <c r="H52" s="16"/>
      <c r="I52" s="1">
        <v>22886158.43</v>
      </c>
      <c r="J52" s="1">
        <v>22886158.43</v>
      </c>
      <c r="K52" s="1">
        <v>22886158.43</v>
      </c>
      <c r="L52" s="16">
        <f t="shared" ref="L52" si="31">C52-K52</f>
        <v>-1201141.3000000007</v>
      </c>
      <c r="M52" s="17">
        <f t="shared" ref="M52" si="32">K52/C52</f>
        <v>1.0553903781951959</v>
      </c>
      <c r="N52" s="4" t="s">
        <v>129</v>
      </c>
      <c r="O52" s="16">
        <f t="shared" ref="O52" si="33">I52-K52</f>
        <v>0</v>
      </c>
      <c r="P52" s="17">
        <f t="shared" ref="P52" si="34">K52/I52</f>
        <v>1</v>
      </c>
      <c r="Q52" s="27"/>
      <c r="R52" s="16">
        <f t="shared" si="8"/>
        <v>0</v>
      </c>
      <c r="S52" s="17">
        <f t="shared" si="9"/>
        <v>1</v>
      </c>
      <c r="T52" s="27"/>
    </row>
    <row r="53" spans="1:20" s="14" customFormat="1" ht="31.5">
      <c r="A53" s="10" t="s">
        <v>85</v>
      </c>
      <c r="B53" s="11" t="s">
        <v>86</v>
      </c>
      <c r="C53" s="12">
        <f>C54</f>
        <v>9500000</v>
      </c>
      <c r="D53" s="12">
        <f t="shared" ref="D53:K53" si="35">D54</f>
        <v>0</v>
      </c>
      <c r="E53" s="12">
        <f t="shared" si="35"/>
        <v>0</v>
      </c>
      <c r="F53" s="12">
        <f t="shared" si="35"/>
        <v>0</v>
      </c>
      <c r="G53" s="12">
        <f t="shared" si="35"/>
        <v>0</v>
      </c>
      <c r="H53" s="12">
        <f t="shared" si="35"/>
        <v>0</v>
      </c>
      <c r="I53" s="12">
        <f t="shared" si="35"/>
        <v>9500000</v>
      </c>
      <c r="J53" s="12">
        <f t="shared" si="35"/>
        <v>9500000</v>
      </c>
      <c r="K53" s="12">
        <f t="shared" si="35"/>
        <v>9500000</v>
      </c>
      <c r="L53" s="12">
        <f t="shared" si="4"/>
        <v>0</v>
      </c>
      <c r="M53" s="13">
        <f t="shared" si="5"/>
        <v>1</v>
      </c>
      <c r="N53" s="25"/>
      <c r="O53" s="12">
        <f t="shared" si="6"/>
        <v>0</v>
      </c>
      <c r="P53" s="13">
        <f t="shared" si="7"/>
        <v>1</v>
      </c>
      <c r="Q53" s="25"/>
      <c r="R53" s="12">
        <f t="shared" si="8"/>
        <v>0</v>
      </c>
      <c r="S53" s="13">
        <f t="shared" si="9"/>
        <v>1</v>
      </c>
      <c r="T53" s="25"/>
    </row>
    <row r="54" spans="1:20" s="18" customFormat="1" ht="31.5">
      <c r="A54" s="15" t="s">
        <v>87</v>
      </c>
      <c r="B54" s="4" t="s">
        <v>88</v>
      </c>
      <c r="C54" s="1">
        <v>9500000</v>
      </c>
      <c r="D54" s="16"/>
      <c r="E54" s="16"/>
      <c r="F54" s="16"/>
      <c r="G54" s="16"/>
      <c r="H54" s="16"/>
      <c r="I54" s="1">
        <v>9500000</v>
      </c>
      <c r="J54" s="1">
        <v>9500000</v>
      </c>
      <c r="K54" s="1">
        <v>9500000</v>
      </c>
      <c r="L54" s="16">
        <f t="shared" si="4"/>
        <v>0</v>
      </c>
      <c r="M54" s="17">
        <f t="shared" si="5"/>
        <v>1</v>
      </c>
      <c r="N54" s="26"/>
      <c r="O54" s="16">
        <f t="shared" si="6"/>
        <v>0</v>
      </c>
      <c r="P54" s="17">
        <f t="shared" si="7"/>
        <v>1</v>
      </c>
      <c r="Q54" s="26"/>
      <c r="R54" s="16">
        <f t="shared" si="8"/>
        <v>0</v>
      </c>
      <c r="S54" s="17">
        <f t="shared" si="9"/>
        <v>1</v>
      </c>
      <c r="T54" s="26"/>
    </row>
    <row r="55" spans="1:20" s="18" customFormat="1" ht="31.5" hidden="1">
      <c r="A55" s="15" t="s">
        <v>89</v>
      </c>
      <c r="B55" s="4" t="s">
        <v>90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/>
      <c r="K55" s="16"/>
      <c r="L55" s="16">
        <f t="shared" si="4"/>
        <v>0</v>
      </c>
      <c r="M55" s="17" t="e">
        <f t="shared" si="5"/>
        <v>#DIV/0!</v>
      </c>
      <c r="N55" s="26"/>
      <c r="O55" s="16">
        <f t="shared" si="6"/>
        <v>0</v>
      </c>
      <c r="P55" s="17" t="e">
        <f t="shared" si="7"/>
        <v>#DIV/0!</v>
      </c>
      <c r="Q55" s="26"/>
      <c r="R55" s="16"/>
      <c r="S55" s="17"/>
      <c r="T55" s="26"/>
    </row>
    <row r="56" spans="1:20" s="14" customFormat="1" ht="78.75" hidden="1">
      <c r="A56" s="10" t="s">
        <v>91</v>
      </c>
      <c r="B56" s="11" t="s">
        <v>92</v>
      </c>
      <c r="C56" s="12">
        <f>C57</f>
        <v>0</v>
      </c>
      <c r="D56" s="12">
        <f t="shared" ref="D56:K56" si="36">D57</f>
        <v>0</v>
      </c>
      <c r="E56" s="12">
        <f t="shared" si="36"/>
        <v>0</v>
      </c>
      <c r="F56" s="12">
        <f t="shared" si="36"/>
        <v>0</v>
      </c>
      <c r="G56" s="12">
        <f t="shared" si="36"/>
        <v>0</v>
      </c>
      <c r="H56" s="12">
        <f t="shared" si="36"/>
        <v>0</v>
      </c>
      <c r="I56" s="12">
        <f t="shared" si="36"/>
        <v>0</v>
      </c>
      <c r="J56" s="12"/>
      <c r="K56" s="12">
        <f t="shared" si="36"/>
        <v>0</v>
      </c>
      <c r="L56" s="12">
        <f t="shared" si="4"/>
        <v>0</v>
      </c>
      <c r="M56" s="13" t="e">
        <f t="shared" si="5"/>
        <v>#DIV/0!</v>
      </c>
      <c r="N56" s="25"/>
      <c r="O56" s="12">
        <f t="shared" si="6"/>
        <v>0</v>
      </c>
      <c r="P56" s="13" t="e">
        <f t="shared" si="7"/>
        <v>#DIV/0!</v>
      </c>
      <c r="Q56" s="25"/>
      <c r="R56" s="12"/>
      <c r="S56" s="17"/>
      <c r="T56" s="25"/>
    </row>
    <row r="57" spans="1:20" s="18" customFormat="1" ht="63" hidden="1">
      <c r="A57" s="15" t="s">
        <v>93</v>
      </c>
      <c r="B57" s="4" t="s">
        <v>94</v>
      </c>
      <c r="C57" s="16"/>
      <c r="D57" s="16"/>
      <c r="E57" s="16"/>
      <c r="F57" s="16"/>
      <c r="G57" s="16"/>
      <c r="H57" s="16"/>
      <c r="I57" s="16"/>
      <c r="J57" s="16"/>
      <c r="K57" s="16"/>
      <c r="L57" s="16">
        <f t="shared" si="4"/>
        <v>0</v>
      </c>
      <c r="M57" s="17" t="e">
        <f t="shared" si="5"/>
        <v>#DIV/0!</v>
      </c>
      <c r="N57" s="27"/>
      <c r="O57" s="16">
        <f t="shared" si="6"/>
        <v>0</v>
      </c>
      <c r="P57" s="17" t="e">
        <f t="shared" si="7"/>
        <v>#DIV/0!</v>
      </c>
      <c r="Q57" s="27"/>
      <c r="R57" s="16"/>
      <c r="S57" s="17"/>
      <c r="T57" s="27"/>
    </row>
  </sheetData>
  <mergeCells count="15">
    <mergeCell ref="A1:P1"/>
    <mergeCell ref="A4:A5"/>
    <mergeCell ref="B4:B5"/>
    <mergeCell ref="K4:K5"/>
    <mergeCell ref="N4:N5"/>
    <mergeCell ref="C4:C5"/>
    <mergeCell ref="D4:D5"/>
    <mergeCell ref="E4:E5"/>
    <mergeCell ref="I4:I5"/>
    <mergeCell ref="J4:J5"/>
    <mergeCell ref="R4:S4"/>
    <mergeCell ref="Q4:Q5"/>
    <mergeCell ref="O4:P4"/>
    <mergeCell ref="L4:M4"/>
    <mergeCell ref="T4:T5"/>
  </mergeCells>
  <pageMargins left="0.47" right="0.44" top="0.74803149606299213" bottom="0.74803149606299213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Пшоняк</dc:creator>
  <cp:lastModifiedBy>Pshonyak</cp:lastModifiedBy>
  <cp:lastPrinted>2025-04-16T00:32:33Z</cp:lastPrinted>
  <dcterms:created xsi:type="dcterms:W3CDTF">2021-04-07T01:55:58Z</dcterms:created>
  <dcterms:modified xsi:type="dcterms:W3CDTF">2025-04-21T02:41:57Z</dcterms:modified>
</cp:coreProperties>
</file>